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0" activeTab="10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'03.П1.Показатели'!$A$1:$J$28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G18" i="10"/>
  <c r="I18"/>
  <c r="J18"/>
  <c r="H13" l="1"/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F106" s="1"/>
  <c r="G108"/>
  <c r="C108"/>
  <c r="D105"/>
  <c r="E105"/>
  <c r="F105"/>
  <c r="F103" s="1"/>
  <c r="G105"/>
  <c r="C105"/>
  <c r="B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D207" s="1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F113" i="14" l="1"/>
  <c r="D253"/>
  <c r="E253"/>
  <c r="J18"/>
  <c r="M18"/>
  <c r="K188"/>
  <c r="G207"/>
  <c r="M20"/>
  <c r="K125"/>
  <c r="K18"/>
  <c r="F207"/>
  <c r="T77" i="11"/>
  <c r="R77"/>
  <c r="J123" i="14"/>
  <c r="J127"/>
  <c r="H103" i="11"/>
  <c r="T105"/>
  <c r="T103" s="1"/>
  <c r="P249" i="14" s="1"/>
  <c r="P246" s="1"/>
  <c r="T73" i="11"/>
  <c r="R73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T74" s="1"/>
  <c r="P181" i="14" s="1"/>
  <c r="P176" s="1"/>
  <c r="K70" i="11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70" i="11" l="1"/>
  <c r="P172" i="14" s="1"/>
  <c r="P169" s="1"/>
  <c r="F134"/>
  <c r="M15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5" i="10"/>
  <c r="G25"/>
  <c r="H25"/>
  <c r="I25"/>
  <c r="J25"/>
  <c r="F25"/>
  <c r="C25"/>
  <c r="C24" i="18" s="1"/>
  <c r="B25" i="10"/>
  <c r="B24" i="18" s="1"/>
  <c r="G21" i="10"/>
  <c r="H21"/>
  <c r="I21"/>
  <c r="J21"/>
  <c r="H22"/>
  <c r="I22"/>
  <c r="J22"/>
  <c r="F22"/>
  <c r="E22"/>
  <c r="C22"/>
  <c r="C21" i="18" s="1"/>
  <c r="B22" i="10"/>
  <c r="B21" i="18" s="1"/>
  <c r="F21" i="10"/>
  <c r="C21"/>
  <c r="C20" i="18" s="1"/>
  <c r="B21" i="10"/>
  <c r="B20" i="18" s="1"/>
  <c r="F8" i="6"/>
  <c r="G22" i="10" s="1"/>
  <c r="E8" i="6"/>
  <c r="N18" i="14" l="1"/>
  <c r="O134"/>
  <c r="P162"/>
  <c r="L49" i="21"/>
  <c r="L55"/>
  <c r="J57"/>
  <c r="J55" s="1"/>
  <c r="L41"/>
  <c r="L45"/>
  <c r="G17" i="10"/>
  <c r="H17"/>
  <c r="I17"/>
  <c r="J17"/>
  <c r="F17"/>
  <c r="E17"/>
  <c r="C17"/>
  <c r="C16" i="18" s="1"/>
  <c r="B17" i="10"/>
  <c r="B16" i="18" s="1"/>
  <c r="F8" i="15"/>
  <c r="F13" i="10" l="1"/>
  <c r="G13"/>
  <c r="I13"/>
  <c r="J13"/>
  <c r="E13"/>
  <c r="C13"/>
  <c r="C12" i="18" s="1"/>
  <c r="B13" i="10"/>
  <c r="B12" i="18" s="1"/>
  <c r="E8" i="2"/>
  <c r="F8"/>
  <c r="F9" l="1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9" i="10"/>
  <c r="I9" s="1"/>
  <c r="F14"/>
  <c r="F18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V8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4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4" i="10"/>
  <c r="C14"/>
  <c r="C13" i="18" s="1"/>
  <c r="B14" i="10"/>
  <c r="B13" i="18" s="1"/>
  <c r="I14" i="10"/>
  <c r="H14"/>
  <c r="G14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9" i="10"/>
  <c r="R223" i="14" l="1"/>
  <c r="R209" s="1"/>
  <c r="V85" i="11"/>
  <c r="S223" i="14"/>
  <c r="S209" s="1"/>
  <c r="W85" i="11"/>
  <c r="V7"/>
  <c r="R43" i="14" s="1"/>
  <c r="R15" s="1"/>
  <c r="H90" i="11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8" i="10"/>
  <c r="C18"/>
  <c r="C17" i="18" s="1"/>
  <c r="B18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9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<sst xmlns="http://schemas.openxmlformats.org/spreadsheetml/2006/main" count="1498" uniqueCount="387">
  <si>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</si>
  <si>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</si>
  <si>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</si>
  <si>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</si>
  <si>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</si>
  <si>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</si>
  <si>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</si>
  <si>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</si>
  <si>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</si>
  <si>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</si>
  <si>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</si>
  <si>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</si>
  <si>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</si>
  <si>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</si>
  <si>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</si>
  <si>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</si>
  <si>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</si>
  <si>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</si>
  <si>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</si>
  <si>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</si>
  <si>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</si>
  <si>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</si>
  <si>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</si>
  <si>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</si>
  <si>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</si>
  <si>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</si>
  <si>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</si>
  <si>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</si>
  <si>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</si>
  <si>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</si>
  <si>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</si>
  <si>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</si>
  <si>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</si>
  <si>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</si>
  <si>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</si>
  <si>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</si>
  <si>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</si>
  <si>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</si>
  <si>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</si>
  <si>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</si>
  <si>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</si>
  <si>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</si>
  <si>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</si>
  <si>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</si>
  <si>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</si>
  <si>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</si>
  <si>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</si>
  <si>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</si>
  <si>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</si>
  <si>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</si>
  <si>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</si>
  <si>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</si>
  <si>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</si>
  <si>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</si>
  <si>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</si>
  <si>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</si>
  <si>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</si>
  <si>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</si>
  <si>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</si>
  <si>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</si>
  <si>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</si>
  <si>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</si>
  <si>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</si>
  <si>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</si>
  <si>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</si>
  <si>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</si>
  <si>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</si>
  <si>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</si>
  <si>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</si>
  <si>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</si>
  <si>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</si>
  <si>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</si>
  <si>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</si>
  <si>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</si>
  <si>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</si>
  <si>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</si>
  <si>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</si>
  <si>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</si>
  <si>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</si>
  <si>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</si>
  <si>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</si>
  <si>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</si>
  <si>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</si>
  <si>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</si>
  <si>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</si>
  <si>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</si>
  <si>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</si>
  <si>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</si>
  <si>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</si>
  <si>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</si>
  <si>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</si>
  <si>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</si>
  <si>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</si>
  <si>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</si>
  <si>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</si>
  <si>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</si>
  <si>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</si>
  <si>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</si>
  <si>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</si>
  <si>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</si>
  <si>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</si>
  <si>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</si>
  <si>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</si>
  <si>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</si>
  <si>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</si>
  <si>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</si>
  <si>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</si>
  <si>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</si>
  <si>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</si>
  <si>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</si>
  <si>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</si>
  <si>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</si>
  <si>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</si>
  <si>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</si>
  <si>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</si>
  <si>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</si>
  <si>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</si>
  <si>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</si>
  <si>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</si>
  <si>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</si>
  <si>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</si>
  <si>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</si>
  <si>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</si>
  <si>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</si>
  <si>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</si>
  <si>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</si>
  <si>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</si>
  <si>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</si>
  <si>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</si>
  <si>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</si>
  <si>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</si>
  <si>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</si>
  <si>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</si>
  <si>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</si>
  <si>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</si>
  <si>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</si>
  <si>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</si>
  <si>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</si>
  <si>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</si>
  <si>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</si>
  <si>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</si>
  <si>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</si>
  <si>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</si>
  <si>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</si>
  <si>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</si>
  <si>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</si>
  <si>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</si>
  <si>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</si>
  <si>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</si>
  <si>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</si>
  <si>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</si>
  <si>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</si>
  <si>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</si>
  <si>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</si>
  <si>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</si>
  <si>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</si>
  <si>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</si>
  <si>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</si>
  <si>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</si>
  <si>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</si>
  <si>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</si>
  <si>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</si>
  <si>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</si>
  <si>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</si>
  <si>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</si>
  <si>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</si>
  <si>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</si>
  <si>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</si>
  <si>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</si>
  <si>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</si>
  <si>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</si>
  <si>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</si>
  <si>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</si>
  <si>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</si>
  <si>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</si>
  <si>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</si>
  <si>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</si>
  <si>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</si>
  <si>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</si>
  <si>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</si>
  <si>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</si>
  <si>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</si>
  <si>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</si>
  <si>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</si>
  <si>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</si>
  <si>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</si>
  <si>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</si>
  <si>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</si>
  <si>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</si>
  <si>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</si>
  <si>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</si>
  <si>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</si>
  <si>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</si>
  <si>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</si>
  <si>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</si>
  <si>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</si>
  <si>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</si>
  <si>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</si>
  <si>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</si>
  <si>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</si>
  <si>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</si>
  <si>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</si>
  <si>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</si>
  <si>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</si>
  <si>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</si>
  <si>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</si>
  <si>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</si>
  <si>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</si>
  <si>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</si>
  <si>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</si>
  <si>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</si>
  <si>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</si>
  <si>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</si>
  <si>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</si>
  <si>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</si>
  <si>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</si>
  <si>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</si>
  <si>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</si>
  <si>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</si>
  <si>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</si>
  <si>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</si>
  <si>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</si>
  <si>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</si>
  <si>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</si>
  <si>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</si>
  <si>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</si>
  <si>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</si>
  <si>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</si>
  <si>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</si>
  <si>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</si>
  <si>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</si>
  <si>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</si>
  <si>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</si>
  <si>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</si>
  <si>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</si>
  <si>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</si>
  <si>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</si>
  <si>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</si>
  <si>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</si>
  <si>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</si>
  <si>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</si>
  <si>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</si>
  <si>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</si>
  <si>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</si>
  <si>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</si>
  <si>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</si>
  <si>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</si>
  <si>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</si>
  <si>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</si>
  <si>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</si>
  <si>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</si>
  <si>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</si>
  <si>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</si>
  <si>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</si>
  <si>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</si>
  <si>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</si>
  <si>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</si>
  <si>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</si>
  <si>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</si>
  <si>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</si>
  <si>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</si>
  <si>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</si>
  <si>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</si>
  <si>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</si>
  <si>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</si>
  <si>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</si>
  <si>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</si>
  <si>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</si>
  <si>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</si>
  <si>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</si>
  <si>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</si>
  <si>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</si>
  <si>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</si>
  <si>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</si>
  <si>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</si>
  <si>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</si>
  <si>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</si>
  <si>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</si>
  <si>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</si>
  <si>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</si>
  <si>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</si>
  <si>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</si>
  <si>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</si>
  <si>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</si>
  <si>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</si>
  <si>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</si>
  <si>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</si>
  <si>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</si>
  <si>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</si>
  <si>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</si>
  <si>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</si>
  <si>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</si>
  <si>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</si>
  <si>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</si>
  <si>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</si>
  <si>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</si>
  <si>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</si>
  <si>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</si>
  <si>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</si>
  <si>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</si>
  <si>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</si>
  <si>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</si>
  <si>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</si>
  <si>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</si>
  <si>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</si>
  <si>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</si>
  <si>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</si>
  <si>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</si>
  <si>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</si>
  <si>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</si>
  <si>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</si>
  <si>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</si>
  <si>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</si>
  <si>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№2
к постановлению Администрации ЗАТО г. Железногорск
от ___________.2016 №_____________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</si>
  <si>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</si>
  <si>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</si>
  <si>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</si>
  <si>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</si>
  <si>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</si>
  <si>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</si>
  <si>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</si>
  <si>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</si>
  <si>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</si>
  <si>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</si>
  <si>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</si>
  <si>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</si>
  <si>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</si>
  <si>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</si>
  <si>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</si>
  <si>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</si>
  <si>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</si>
  <si>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</si>
  <si>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</si>
  <si>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</si>
  <si>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</si>
  <si>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</si>
  <si>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</si>
  <si>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</si>
  <si>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</si>
  <si>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</si>
  <si>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</si>
  <si>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</si>
  <si>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</si>
  <si>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</si>
  <si>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</si>
  <si>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</si>
  <si>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</si>
  <si>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</si>
  <si>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</si>
  <si>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</si>
  <si>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</si>
  <si>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</si>
  <si>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</si>
  <si>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</si>
  <si>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</si>
  <si>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</si>
  <si>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</si>
  <si>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</si>
  <si>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</si>
  <si>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</si>
  <si>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</si>
  <si>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</si>
  <si>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</si>
  <si>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</si>
  <si>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</si>
  <si>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</si>
  <si>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</si>
  <si>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</si>
  <si>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</si>
  <si>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</si>
  <si>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</si>
  <si>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</si>
  <si>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</si>
  <si>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</si>
  <si>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</si>
  <si>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</si>
  <si>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</si>
  <si>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</si>
  <si>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</si>
  <si>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</si>
  <si>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</si>
  <si>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</si>
  <si>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</si>
  <si>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</si>
  <si>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 1
к постановлению Администрации ЗАТО г. Железногорск
от 22.12.2016 №2191</t>
  </si>
  <si>
    <t>Приложение № 2
к постановлению Администрации ЗАТО г. Железногорск
от 22.12.2016 №2191</t>
  </si>
  <si>
    <t>Приложение № 3
к постановлению Администрации ЗАТО г. Железногорск
от 22.12.2016 №2191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</si>
</sst>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justify" wrapText="1"/>
    </xf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top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vertical="top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241</v>
      </c>
    </row>
    <row r="2" spans="1:3" s="119" customFormat="1">
      <c r="A2" s="135"/>
    </row>
    <row r="3" spans="1:3" s="122" customFormat="1">
      <c r="A3" s="122" t="s">
        <v>225</v>
      </c>
      <c r="B3" s="128" t="s">
        <v>276</v>
      </c>
    </row>
    <row r="4" spans="1:3">
      <c r="A4" s="119" t="s">
        <v>225</v>
      </c>
      <c r="B4" s="141" t="s">
        <v>274</v>
      </c>
    </row>
    <row r="5" spans="1:3" s="122" customFormat="1">
      <c r="A5" s="122" t="s">
        <v>225</v>
      </c>
      <c r="B5" s="128" t="s">
        <v>275</v>
      </c>
    </row>
    <row r="6" spans="1:3">
      <c r="A6" s="119" t="s">
        <v>225</v>
      </c>
      <c r="B6" s="128" t="s">
        <v>221</v>
      </c>
    </row>
    <row r="7" spans="1:3">
      <c r="A7" s="129" t="s">
        <v>227</v>
      </c>
      <c r="C7" s="128" t="s">
        <v>223</v>
      </c>
    </row>
    <row r="8" spans="1:3">
      <c r="A8" s="129" t="s">
        <v>227</v>
      </c>
      <c r="C8" s="128" t="s">
        <v>222</v>
      </c>
    </row>
    <row r="9" spans="1:3">
      <c r="A9" s="129" t="s">
        <v>227</v>
      </c>
      <c r="C9" s="141" t="s">
        <v>273</v>
      </c>
    </row>
    <row r="10" spans="1:3">
      <c r="A10" s="119" t="s">
        <v>226</v>
      </c>
      <c r="B10" s="128" t="s">
        <v>224</v>
      </c>
    </row>
    <row r="11" spans="1:3">
      <c r="A11" s="129" t="s">
        <v>227</v>
      </c>
      <c r="B11" s="128" t="s">
        <v>228</v>
      </c>
    </row>
    <row r="12" spans="1:3">
      <c r="A12" s="119" t="s">
        <v>225</v>
      </c>
      <c r="B12" s="130" t="s">
        <v>229</v>
      </c>
    </row>
    <row r="13" spans="1:3">
      <c r="A13" s="129" t="s">
        <v>227</v>
      </c>
      <c r="C13" s="130" t="s">
        <v>230</v>
      </c>
    </row>
    <row r="14" spans="1:3">
      <c r="A14" s="129" t="s">
        <v>227</v>
      </c>
      <c r="C14" s="130" t="s">
        <v>231</v>
      </c>
    </row>
    <row r="15" spans="1:3">
      <c r="A15" s="119" t="s">
        <v>225</v>
      </c>
      <c r="B15" s="131" t="s">
        <v>232</v>
      </c>
    </row>
    <row r="16" spans="1:3">
      <c r="A16" s="129" t="s">
        <v>227</v>
      </c>
      <c r="C16" s="131" t="s">
        <v>233</v>
      </c>
    </row>
    <row r="17" spans="1:3">
      <c r="A17" s="129" t="s">
        <v>227</v>
      </c>
      <c r="C17" s="131" t="s">
        <v>240</v>
      </c>
    </row>
    <row r="18" spans="1:3">
      <c r="A18" s="119" t="s">
        <v>225</v>
      </c>
      <c r="B18" s="133" t="s">
        <v>234</v>
      </c>
      <c r="C18" s="132"/>
    </row>
    <row r="19" spans="1:3">
      <c r="C19" s="133" t="s">
        <v>239</v>
      </c>
    </row>
    <row r="20" spans="1:3">
      <c r="C20" s="133" t="s">
        <v>238</v>
      </c>
    </row>
    <row r="21" spans="1:3">
      <c r="A21" s="119" t="s">
        <v>225</v>
      </c>
      <c r="B21" s="134" t="s">
        <v>235</v>
      </c>
    </row>
    <row r="22" spans="1:3">
      <c r="A22" s="129" t="s">
        <v>227</v>
      </c>
      <c r="C22" s="134" t="s">
        <v>236</v>
      </c>
    </row>
    <row r="23" spans="1:3">
      <c r="A23" s="129" t="s">
        <v>227</v>
      </c>
      <c r="C23" s="134" t="s">
        <v>237</v>
      </c>
    </row>
    <row r="26" spans="1:3">
      <c r="A26" s="122" t="s">
        <v>278</v>
      </c>
    </row>
    <row r="27" spans="1:3">
      <c r="A27" s="129" t="s">
        <v>227</v>
      </c>
      <c r="B27" s="142" t="s">
        <v>279</v>
      </c>
    </row>
    <row r="28" spans="1:3">
      <c r="A28" s="129" t="s">
        <v>227</v>
      </c>
      <c r="B28" s="142" t="s">
        <v>282</v>
      </c>
    </row>
    <row r="29" spans="1:3">
      <c r="A29" s="129" t="s">
        <v>227</v>
      </c>
      <c r="B29" s="142" t="s">
        <v>281</v>
      </c>
    </row>
    <row r="30" spans="1:3">
      <c r="A30" s="129" t="s">
        <v>227</v>
      </c>
      <c r="B30" s="141" t="s">
        <v>280</v>
      </c>
    </row>
    <row r="34" spans="1:2">
      <c r="A34" s="144" t="s">
        <v>295</v>
      </c>
    </row>
    <row r="35" spans="1:2">
      <c r="A35" s="129" t="s">
        <v>227</v>
      </c>
      <c r="B35" s="133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18" customWidth="1"/>
    <col min="2" max="2" width="38.7109375" style="218" customWidth="1"/>
    <col min="3" max="3" width="6.28515625" style="76" bestFit="1" customWidth="1"/>
    <col min="4" max="4" width="4.42578125" style="76" bestFit="1" customWidth="1"/>
    <col min="5" max="5" width="3.5703125" style="76" bestFit="1" customWidth="1"/>
    <col min="6" max="6" width="11.28515625" style="76" bestFit="1" customWidth="1"/>
    <col min="7" max="7" width="4" style="76" bestFit="1" customWidth="1"/>
    <col min="8" max="11" width="15.42578125" style="218" bestFit="1" customWidth="1"/>
    <col min="12" max="12" width="29.85546875" style="219" customWidth="1"/>
    <col min="13" max="18" width="9.140625" style="218"/>
    <col min="19" max="16384" width="9.140625" style="34"/>
  </cols>
  <sheetData>
    <row r="1" spans="1:18" ht="60" customHeight="1">
      <c r="A1" s="237"/>
      <c r="B1" s="237"/>
      <c r="H1" s="237"/>
      <c r="I1" s="237"/>
      <c r="J1" s="330" t="s">
        <v>317</v>
      </c>
      <c r="K1" s="330"/>
      <c r="L1" s="330"/>
    </row>
    <row r="2" spans="1:18" ht="48" customHeight="1">
      <c r="A2" s="237"/>
      <c r="B2" s="237"/>
      <c r="H2" s="237"/>
      <c r="I2" s="237"/>
      <c r="J2" s="331" t="s">
        <v>318</v>
      </c>
      <c r="K2" s="331"/>
      <c r="L2" s="331"/>
    </row>
    <row r="3" spans="1:18" ht="42.75" customHeight="1">
      <c r="A3" s="290" t="s">
        <v>121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</row>
    <row r="4" spans="1:18" ht="15" customHeight="1">
      <c r="A4" s="281" t="s">
        <v>140</v>
      </c>
      <c r="B4" s="281" t="s">
        <v>1</v>
      </c>
      <c r="C4" s="334" t="s">
        <v>0</v>
      </c>
      <c r="D4" s="334"/>
      <c r="E4" s="334"/>
      <c r="F4" s="334"/>
      <c r="G4" s="334"/>
      <c r="H4" s="281" t="s">
        <v>94</v>
      </c>
      <c r="I4" s="281"/>
      <c r="J4" s="281"/>
      <c r="K4" s="281"/>
      <c r="L4" s="281" t="s">
        <v>17</v>
      </c>
    </row>
    <row r="5" spans="1:18">
      <c r="A5" s="281"/>
      <c r="B5" s="281"/>
      <c r="C5" s="334"/>
      <c r="D5" s="334"/>
      <c r="E5" s="334"/>
      <c r="F5" s="334"/>
      <c r="G5" s="334"/>
      <c r="H5" s="281"/>
      <c r="I5" s="281"/>
      <c r="J5" s="281"/>
      <c r="K5" s="281"/>
      <c r="L5" s="281"/>
    </row>
    <row r="6" spans="1:18" ht="30">
      <c r="A6" s="281"/>
      <c r="B6" s="281"/>
      <c r="C6" s="239" t="s">
        <v>1</v>
      </c>
      <c r="D6" s="239" t="s">
        <v>204</v>
      </c>
      <c r="E6" s="239" t="s">
        <v>205</v>
      </c>
      <c r="F6" s="239" t="s">
        <v>2</v>
      </c>
      <c r="G6" s="239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1"/>
    </row>
    <row r="7" spans="1:18" ht="45">
      <c r="A7" s="242" t="s">
        <v>82</v>
      </c>
      <c r="B7" s="231"/>
      <c r="C7" s="231"/>
      <c r="D7" s="231"/>
      <c r="E7" s="231"/>
      <c r="F7" s="231"/>
      <c r="G7" s="231"/>
      <c r="H7" s="77"/>
      <c r="I7" s="77"/>
      <c r="J7" s="77"/>
      <c r="K7" s="77"/>
      <c r="L7" s="231"/>
    </row>
    <row r="8" spans="1:18" ht="30">
      <c r="A8" s="242" t="s">
        <v>73</v>
      </c>
      <c r="B8" s="228"/>
      <c r="C8" s="228"/>
      <c r="D8" s="228"/>
      <c r="E8" s="228"/>
      <c r="F8" s="228"/>
      <c r="G8" s="228"/>
      <c r="H8" s="75"/>
      <c r="I8" s="75"/>
      <c r="J8" s="75"/>
      <c r="K8" s="75"/>
      <c r="L8" s="228"/>
    </row>
    <row r="9" spans="1:18" s="249" customFormat="1" ht="90">
      <c r="A9" s="242" t="s">
        <v>298</v>
      </c>
      <c r="B9" s="231" t="s">
        <v>57</v>
      </c>
      <c r="C9" s="123" t="s">
        <v>34</v>
      </c>
      <c r="D9" s="124" t="s">
        <v>206</v>
      </c>
      <c r="E9" s="124" t="s">
        <v>207</v>
      </c>
      <c r="F9" s="235" t="s">
        <v>299</v>
      </c>
      <c r="G9" s="235">
        <v>244</v>
      </c>
      <c r="H9" s="45">
        <v>83303500</v>
      </c>
      <c r="I9" s="45">
        <v>0</v>
      </c>
      <c r="J9" s="45">
        <v>0</v>
      </c>
      <c r="K9" s="46">
        <f>SUM(H9:J9)</f>
        <v>83303500</v>
      </c>
      <c r="L9" s="231" t="s">
        <v>300</v>
      </c>
      <c r="M9" s="248"/>
      <c r="N9" s="248"/>
      <c r="O9" s="248"/>
      <c r="P9" s="248"/>
      <c r="Q9" s="248"/>
      <c r="R9" s="248"/>
    </row>
    <row r="10" spans="1:18" s="249" customFormat="1" ht="75">
      <c r="A10" s="242" t="s">
        <v>211</v>
      </c>
      <c r="B10" s="231" t="s">
        <v>57</v>
      </c>
      <c r="C10" s="123" t="s">
        <v>34</v>
      </c>
      <c r="D10" s="124" t="s">
        <v>206</v>
      </c>
      <c r="E10" s="124" t="s">
        <v>207</v>
      </c>
      <c r="F10" s="235" t="s">
        <v>380</v>
      </c>
      <c r="G10" s="235">
        <v>244</v>
      </c>
      <c r="H10" s="45">
        <v>83496839</v>
      </c>
      <c r="I10" s="45">
        <v>83496839</v>
      </c>
      <c r="J10" s="45">
        <v>83496839</v>
      </c>
      <c r="K10" s="46">
        <f>SUM(H10:J10)</f>
        <v>250490517</v>
      </c>
      <c r="L10" s="231" t="s">
        <v>122</v>
      </c>
      <c r="M10" s="248"/>
      <c r="N10" s="248"/>
      <c r="O10" s="248"/>
      <c r="P10" s="248"/>
      <c r="Q10" s="248"/>
      <c r="R10" s="248"/>
    </row>
    <row r="11" spans="1:18" s="249" customFormat="1" ht="240">
      <c r="A11" s="242" t="s">
        <v>324</v>
      </c>
      <c r="B11" s="231" t="s">
        <v>57</v>
      </c>
      <c r="C11" s="123" t="s">
        <v>34</v>
      </c>
      <c r="D11" s="124" t="s">
        <v>206</v>
      </c>
      <c r="E11" s="124" t="s">
        <v>207</v>
      </c>
      <c r="F11" s="235">
        <v>1210000160</v>
      </c>
      <c r="G11" s="235">
        <v>244</v>
      </c>
      <c r="H11" s="45">
        <v>5000000</v>
      </c>
      <c r="I11" s="45">
        <v>0</v>
      </c>
      <c r="J11" s="45">
        <v>0</v>
      </c>
      <c r="K11" s="46">
        <f>SUM(H11:J11)</f>
        <v>5000000</v>
      </c>
      <c r="L11" s="231" t="s">
        <v>326</v>
      </c>
      <c r="M11" s="248"/>
      <c r="N11" s="248"/>
      <c r="O11" s="248"/>
      <c r="P11" s="248"/>
      <c r="Q11" s="248"/>
      <c r="R11" s="248"/>
    </row>
    <row r="12" spans="1:18" ht="45">
      <c r="A12" s="242" t="s">
        <v>74</v>
      </c>
      <c r="B12" s="228"/>
      <c r="C12" s="228"/>
      <c r="D12" s="228"/>
      <c r="E12" s="228"/>
      <c r="F12" s="228"/>
      <c r="G12" s="228"/>
      <c r="H12" s="75"/>
      <c r="I12" s="75"/>
      <c r="J12" s="75"/>
      <c r="K12" s="75"/>
      <c r="L12" s="228"/>
    </row>
    <row r="13" spans="1:18" s="247" customFormat="1" ht="60">
      <c r="A13" s="242" t="s">
        <v>301</v>
      </c>
      <c r="B13" s="231" t="s">
        <v>57</v>
      </c>
      <c r="C13" s="123" t="s">
        <v>34</v>
      </c>
      <c r="D13" s="124" t="s">
        <v>206</v>
      </c>
      <c r="E13" s="124" t="s">
        <v>207</v>
      </c>
      <c r="F13" s="235" t="s">
        <v>302</v>
      </c>
      <c r="G13" s="235">
        <v>244</v>
      </c>
      <c r="H13" s="45">
        <v>11862000</v>
      </c>
      <c r="I13" s="45">
        <v>0</v>
      </c>
      <c r="J13" s="45">
        <v>0</v>
      </c>
      <c r="K13" s="46">
        <f t="shared" ref="K13:K21" si="0">SUM(H13:J13)</f>
        <v>11862000</v>
      </c>
      <c r="L13" s="231" t="s">
        <v>303</v>
      </c>
      <c r="M13" s="246"/>
      <c r="N13" s="246"/>
      <c r="O13" s="246"/>
      <c r="P13" s="246"/>
      <c r="Q13" s="246"/>
      <c r="R13" s="246"/>
    </row>
    <row r="14" spans="1:18" s="249" customFormat="1" ht="60">
      <c r="A14" s="242" t="s">
        <v>328</v>
      </c>
      <c r="B14" s="231" t="s">
        <v>57</v>
      </c>
      <c r="C14" s="123" t="s">
        <v>34</v>
      </c>
      <c r="D14" s="124" t="s">
        <v>206</v>
      </c>
      <c r="E14" s="124" t="s">
        <v>207</v>
      </c>
      <c r="F14" s="235" t="s">
        <v>329</v>
      </c>
      <c r="G14" s="235" t="s">
        <v>91</v>
      </c>
      <c r="H14" s="45">
        <v>197597.2</v>
      </c>
      <c r="I14" s="45">
        <v>0</v>
      </c>
      <c r="J14" s="45">
        <v>0</v>
      </c>
      <c r="K14" s="46">
        <f t="shared" si="0"/>
        <v>197597.2</v>
      </c>
      <c r="L14" s="231" t="s">
        <v>330</v>
      </c>
      <c r="M14" s="248"/>
      <c r="N14" s="248"/>
      <c r="O14" s="248"/>
      <c r="P14" s="248"/>
      <c r="Q14" s="248"/>
      <c r="R14" s="248"/>
    </row>
    <row r="15" spans="1:18" s="247" customFormat="1" ht="105">
      <c r="A15" s="242" t="s">
        <v>370</v>
      </c>
      <c r="B15" s="231" t="s">
        <v>57</v>
      </c>
      <c r="C15" s="123" t="s">
        <v>34</v>
      </c>
      <c r="D15" s="124" t="s">
        <v>206</v>
      </c>
      <c r="E15" s="124" t="s">
        <v>207</v>
      </c>
      <c r="F15" s="235">
        <v>1210000130</v>
      </c>
      <c r="G15" s="235">
        <v>244</v>
      </c>
      <c r="H15" s="45">
        <v>25427261.379999999</v>
      </c>
      <c r="I15" s="45">
        <v>0</v>
      </c>
      <c r="J15" s="45">
        <v>0</v>
      </c>
      <c r="K15" s="46">
        <f t="shared" si="0"/>
        <v>25427261.379999999</v>
      </c>
      <c r="L15" s="231" t="s">
        <v>371</v>
      </c>
      <c r="M15" s="246"/>
      <c r="N15" s="246"/>
      <c r="O15" s="246"/>
      <c r="P15" s="246"/>
      <c r="Q15" s="246"/>
      <c r="R15" s="246"/>
    </row>
    <row r="16" spans="1:18" s="247" customFormat="1" ht="120">
      <c r="A16" s="242" t="s">
        <v>305</v>
      </c>
      <c r="B16" s="231" t="s">
        <v>57</v>
      </c>
      <c r="C16" s="123" t="s">
        <v>34</v>
      </c>
      <c r="D16" s="124" t="s">
        <v>206</v>
      </c>
      <c r="E16" s="124" t="s">
        <v>207</v>
      </c>
      <c r="F16" s="235">
        <v>1210073940</v>
      </c>
      <c r="G16" s="235">
        <v>244</v>
      </c>
      <c r="H16" s="45">
        <v>0</v>
      </c>
      <c r="I16" s="45">
        <v>0</v>
      </c>
      <c r="J16" s="45">
        <v>0</v>
      </c>
      <c r="K16" s="46">
        <f t="shared" si="0"/>
        <v>0</v>
      </c>
      <c r="L16" s="231" t="s">
        <v>306</v>
      </c>
      <c r="M16" s="246"/>
      <c r="N16" s="246"/>
      <c r="O16" s="246"/>
      <c r="P16" s="246"/>
      <c r="Q16" s="246"/>
      <c r="R16" s="246"/>
    </row>
    <row r="17" spans="1:18" s="247" customFormat="1" ht="120">
      <c r="A17" s="242" t="s">
        <v>331</v>
      </c>
      <c r="B17" s="231" t="s">
        <v>57</v>
      </c>
      <c r="C17" s="123" t="s">
        <v>34</v>
      </c>
      <c r="D17" s="124" t="s">
        <v>206</v>
      </c>
      <c r="E17" s="124" t="s">
        <v>207</v>
      </c>
      <c r="F17" s="235" t="s">
        <v>332</v>
      </c>
      <c r="G17" s="235" t="s">
        <v>91</v>
      </c>
      <c r="H17" s="45">
        <v>0</v>
      </c>
      <c r="I17" s="45">
        <v>0</v>
      </c>
      <c r="J17" s="45">
        <v>0</v>
      </c>
      <c r="K17" s="46">
        <f>SUM(H17:J17)</f>
        <v>0</v>
      </c>
      <c r="L17" s="231" t="s">
        <v>333</v>
      </c>
      <c r="M17" s="246"/>
      <c r="N17" s="246"/>
      <c r="O17" s="246"/>
      <c r="P17" s="246"/>
      <c r="Q17" s="246"/>
      <c r="R17" s="246"/>
    </row>
    <row r="18" spans="1:18" s="247" customFormat="1" ht="60">
      <c r="A18" s="242" t="s">
        <v>210</v>
      </c>
      <c r="B18" s="231" t="s">
        <v>57</v>
      </c>
      <c r="C18" s="123" t="s">
        <v>34</v>
      </c>
      <c r="D18" s="124" t="s">
        <v>206</v>
      </c>
      <c r="E18" s="124" t="s">
        <v>207</v>
      </c>
      <c r="F18" s="235">
        <v>1210000150</v>
      </c>
      <c r="G18" s="235">
        <v>810</v>
      </c>
      <c r="H18" s="45">
        <v>26478264.510000002</v>
      </c>
      <c r="I18" s="45">
        <v>0</v>
      </c>
      <c r="J18" s="45">
        <v>0</v>
      </c>
      <c r="K18" s="46">
        <f t="shared" si="0"/>
        <v>26478264.510000002</v>
      </c>
      <c r="L18" s="231" t="s">
        <v>304</v>
      </c>
      <c r="M18" s="246"/>
      <c r="N18" s="246"/>
      <c r="O18" s="246"/>
      <c r="P18" s="246"/>
      <c r="Q18" s="246"/>
      <c r="R18" s="246"/>
    </row>
    <row r="19" spans="1:18" s="247" customFormat="1" ht="75">
      <c r="A19" s="242" t="s">
        <v>209</v>
      </c>
      <c r="B19" s="231" t="s">
        <v>57</v>
      </c>
      <c r="C19" s="123" t="s">
        <v>34</v>
      </c>
      <c r="D19" s="124" t="s">
        <v>206</v>
      </c>
      <c r="E19" s="124" t="s">
        <v>207</v>
      </c>
      <c r="F19" s="235">
        <v>1210000140</v>
      </c>
      <c r="G19" s="235">
        <v>243</v>
      </c>
      <c r="H19" s="45">
        <v>370541.24</v>
      </c>
      <c r="I19" s="45">
        <v>0</v>
      </c>
      <c r="J19" s="45">
        <v>0</v>
      </c>
      <c r="K19" s="46">
        <f t="shared" si="0"/>
        <v>370541.24</v>
      </c>
      <c r="L19" s="231" t="s">
        <v>360</v>
      </c>
      <c r="M19" s="246"/>
      <c r="N19" s="246"/>
      <c r="O19" s="246"/>
      <c r="P19" s="246"/>
      <c r="Q19" s="246"/>
      <c r="R19" s="246"/>
    </row>
    <row r="20" spans="1:18" s="247" customFormat="1" ht="75">
      <c r="A20" s="242" t="s">
        <v>123</v>
      </c>
      <c r="B20" s="231" t="s">
        <v>57</v>
      </c>
      <c r="C20" s="123" t="s">
        <v>34</v>
      </c>
      <c r="D20" s="124" t="s">
        <v>206</v>
      </c>
      <c r="E20" s="124" t="s">
        <v>207</v>
      </c>
      <c r="F20" s="235">
        <v>1210000110</v>
      </c>
      <c r="G20" s="235">
        <v>870</v>
      </c>
      <c r="H20" s="45">
        <v>0</v>
      </c>
      <c r="I20" s="45">
        <v>5000000</v>
      </c>
      <c r="J20" s="45">
        <v>5000000</v>
      </c>
      <c r="K20" s="46">
        <f t="shared" si="0"/>
        <v>10000000</v>
      </c>
      <c r="L20" s="231" t="s">
        <v>208</v>
      </c>
      <c r="M20" s="246"/>
      <c r="N20" s="246"/>
      <c r="O20" s="246"/>
      <c r="P20" s="246"/>
      <c r="Q20" s="246"/>
      <c r="R20" s="246"/>
    </row>
    <row r="21" spans="1:18" s="249" customFormat="1" ht="150">
      <c r="A21" s="242" t="s">
        <v>344</v>
      </c>
      <c r="B21" s="231" t="s">
        <v>57</v>
      </c>
      <c r="C21" s="123" t="s">
        <v>34</v>
      </c>
      <c r="D21" s="124" t="s">
        <v>206</v>
      </c>
      <c r="E21" s="124" t="s">
        <v>207</v>
      </c>
      <c r="F21" s="235" t="s">
        <v>325</v>
      </c>
      <c r="G21" s="235" t="s">
        <v>91</v>
      </c>
      <c r="H21" s="45">
        <v>100000</v>
      </c>
      <c r="I21" s="45">
        <v>0</v>
      </c>
      <c r="J21" s="45">
        <v>0</v>
      </c>
      <c r="K21" s="46">
        <f t="shared" si="0"/>
        <v>100000</v>
      </c>
      <c r="L21" s="231" t="s">
        <v>327</v>
      </c>
      <c r="M21" s="248"/>
      <c r="N21" s="248"/>
      <c r="O21" s="248"/>
      <c r="P21" s="248"/>
      <c r="Q21" s="248"/>
      <c r="R21" s="248"/>
    </row>
    <row r="22" spans="1:18" ht="60">
      <c r="A22" s="242" t="s">
        <v>365</v>
      </c>
      <c r="B22" s="231" t="s">
        <v>57</v>
      </c>
      <c r="C22" s="123" t="s">
        <v>34</v>
      </c>
      <c r="D22" s="124" t="s">
        <v>206</v>
      </c>
      <c r="E22" s="124" t="s">
        <v>207</v>
      </c>
      <c r="F22" s="235">
        <v>1210073950</v>
      </c>
      <c r="G22" s="235" t="s">
        <v>91</v>
      </c>
      <c r="H22" s="45">
        <v>10000000</v>
      </c>
      <c r="I22" s="45">
        <v>0</v>
      </c>
      <c r="J22" s="45">
        <v>0</v>
      </c>
      <c r="K22" s="46">
        <f t="shared" ref="K22:K23" si="1">SUM(H22:J22)</f>
        <v>10000000</v>
      </c>
      <c r="L22" s="231"/>
    </row>
    <row r="23" spans="1:18" s="249" customFormat="1" ht="75">
      <c r="A23" s="242" t="s">
        <v>374</v>
      </c>
      <c r="B23" s="231" t="s">
        <v>57</v>
      </c>
      <c r="C23" s="235" t="s">
        <v>34</v>
      </c>
      <c r="D23" s="235" t="s">
        <v>206</v>
      </c>
      <c r="E23" s="235" t="s">
        <v>207</v>
      </c>
      <c r="F23" s="235" t="s">
        <v>372</v>
      </c>
      <c r="G23" s="235">
        <v>244</v>
      </c>
      <c r="H23" s="45">
        <v>136251.92000000001</v>
      </c>
      <c r="I23" s="45">
        <v>0</v>
      </c>
      <c r="J23" s="45">
        <v>0</v>
      </c>
      <c r="K23" s="46">
        <f t="shared" si="1"/>
        <v>136251.92000000001</v>
      </c>
      <c r="L23" s="231"/>
      <c r="M23" s="248"/>
      <c r="N23" s="248"/>
      <c r="O23" s="248"/>
      <c r="P23" s="248"/>
      <c r="Q23" s="248"/>
      <c r="R23" s="248"/>
    </row>
    <row r="24" spans="1:18" s="80" customFormat="1" ht="14.25">
      <c r="A24" s="71" t="s">
        <v>149</v>
      </c>
      <c r="B24" s="70"/>
      <c r="C24" s="78"/>
      <c r="D24" s="78"/>
      <c r="E24" s="78"/>
      <c r="F24" s="78"/>
      <c r="G24" s="78"/>
      <c r="H24" s="44">
        <f>H26</f>
        <v>246372255.24999997</v>
      </c>
      <c r="I24" s="44">
        <f t="shared" ref="I24:K24" si="2">I26</f>
        <v>88496839</v>
      </c>
      <c r="J24" s="44">
        <f t="shared" si="2"/>
        <v>88496839</v>
      </c>
      <c r="K24" s="44">
        <f t="shared" si="2"/>
        <v>423365933.25</v>
      </c>
      <c r="L24" s="70" t="s">
        <v>136</v>
      </c>
      <c r="M24" s="79"/>
      <c r="N24" s="79"/>
      <c r="O24" s="79"/>
      <c r="P24" s="79"/>
      <c r="Q24" s="79"/>
      <c r="R24" s="79"/>
    </row>
    <row r="25" spans="1:18">
      <c r="A25" s="242" t="s">
        <v>150</v>
      </c>
      <c r="B25" s="231"/>
      <c r="C25" s="55"/>
      <c r="D25" s="55"/>
      <c r="E25" s="55"/>
      <c r="F25" s="55"/>
      <c r="G25" s="55"/>
      <c r="H25" s="45"/>
      <c r="I25" s="45"/>
      <c r="J25" s="45"/>
      <c r="K25" s="46"/>
      <c r="L25" s="231"/>
    </row>
    <row r="26" spans="1:18">
      <c r="A26" s="242" t="s">
        <v>151</v>
      </c>
      <c r="B26" s="231" t="s">
        <v>57</v>
      </c>
      <c r="C26" s="55"/>
      <c r="D26" s="55"/>
      <c r="E26" s="55"/>
      <c r="F26" s="55"/>
      <c r="G26" s="55"/>
      <c r="H26" s="45">
        <f t="shared" ref="H26:J26" si="3">H9+H10+H11+H13+H14+H15+H16+H17+H18+H19+H20+H21+H22+H23</f>
        <v>246372255.24999997</v>
      </c>
      <c r="I26" s="45">
        <f t="shared" si="3"/>
        <v>88496839</v>
      </c>
      <c r="J26" s="45">
        <f t="shared" si="3"/>
        <v>88496839</v>
      </c>
      <c r="K26" s="45">
        <f>K9+K10+K11+K13+K14+K15+K16+K17+K18+K19+K20+K21+K22+K23</f>
        <v>423365933.25</v>
      </c>
      <c r="L26" s="231" t="s">
        <v>5</v>
      </c>
    </row>
    <row r="27" spans="1:18" ht="25.5" customHeight="1">
      <c r="H27" s="50"/>
    </row>
    <row r="28" spans="1:18" ht="38.25" customHeight="1">
      <c r="A28" s="332" t="s">
        <v>15</v>
      </c>
      <c r="B28" s="333"/>
      <c r="C28" s="333"/>
      <c r="D28" s="333"/>
      <c r="E28" s="333"/>
      <c r="F28" s="333"/>
      <c r="G28" s="125"/>
      <c r="H28" s="54"/>
      <c r="I28" s="333" t="s">
        <v>14</v>
      </c>
      <c r="J28" s="333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1"/>
  <sheetViews>
    <sheetView tabSelected="1" workbookViewId="0">
      <selection activeCell="C1" sqref="C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62.25" customHeight="1">
      <c r="F1" s="257" t="s">
        <v>386</v>
      </c>
      <c r="G1" s="329"/>
      <c r="H1" s="329"/>
      <c r="I1" s="329"/>
    </row>
    <row r="2" spans="1:9" ht="57.75" customHeight="1">
      <c r="F2" s="254" t="s">
        <v>78</v>
      </c>
      <c r="G2" s="254"/>
      <c r="H2" s="254"/>
      <c r="I2" s="254"/>
    </row>
    <row r="5" spans="1:9" ht="32.25" customHeight="1">
      <c r="A5" s="255" t="s">
        <v>127</v>
      </c>
      <c r="B5" s="255"/>
      <c r="C5" s="255"/>
      <c r="D5" s="255"/>
      <c r="E5" s="255"/>
      <c r="F5" s="255"/>
      <c r="G5" s="255"/>
      <c r="H5" s="255"/>
      <c r="I5" s="255"/>
    </row>
    <row r="6" spans="1:9" ht="28.5">
      <c r="A6" s="19" t="s">
        <v>9</v>
      </c>
      <c r="B6" s="19" t="s">
        <v>10</v>
      </c>
      <c r="C6" s="19" t="s">
        <v>11</v>
      </c>
      <c r="D6" s="19" t="s">
        <v>12</v>
      </c>
      <c r="E6" s="118" t="s">
        <v>142</v>
      </c>
      <c r="F6" s="118" t="s">
        <v>143</v>
      </c>
      <c r="G6" s="118" t="s">
        <v>144</v>
      </c>
      <c r="H6" s="118" t="s">
        <v>145</v>
      </c>
      <c r="I6" s="118" t="s">
        <v>203</v>
      </c>
    </row>
    <row r="7" spans="1:9" ht="42.75">
      <c r="A7" s="28"/>
      <c r="B7" s="4" t="s">
        <v>75</v>
      </c>
      <c r="C7" s="26"/>
      <c r="D7" s="26"/>
      <c r="E7" s="26"/>
      <c r="F7" s="390"/>
      <c r="G7" s="390"/>
      <c r="H7" s="390"/>
      <c r="I7" s="390"/>
    </row>
    <row r="8" spans="1:9" ht="85.5">
      <c r="A8" s="120">
        <v>1</v>
      </c>
      <c r="B8" s="140" t="s">
        <v>284</v>
      </c>
      <c r="C8" s="118" t="s">
        <v>13</v>
      </c>
      <c r="D8" s="118" t="s">
        <v>246</v>
      </c>
      <c r="E8" s="5">
        <v>0</v>
      </c>
      <c r="F8" s="369">
        <f>9*100/17</f>
        <v>52.941176470588232</v>
      </c>
      <c r="G8" s="369">
        <v>84.2</v>
      </c>
      <c r="H8" s="362">
        <v>84.2</v>
      </c>
      <c r="I8" s="362">
        <v>84.2</v>
      </c>
    </row>
    <row r="9" spans="1:9" ht="71.25">
      <c r="A9" s="118">
        <v>2</v>
      </c>
      <c r="B9" s="118" t="s">
        <v>243</v>
      </c>
      <c r="C9" s="118" t="s">
        <v>72</v>
      </c>
      <c r="D9" s="118" t="s">
        <v>242</v>
      </c>
      <c r="E9" s="118">
        <v>70</v>
      </c>
      <c r="F9" s="362">
        <v>65</v>
      </c>
      <c r="G9" s="362">
        <v>67</v>
      </c>
      <c r="H9" s="362">
        <v>80</v>
      </c>
      <c r="I9" s="362">
        <v>80</v>
      </c>
    </row>
    <row r="11" spans="1:9" ht="37.5" customHeight="1">
      <c r="A11" s="253" t="s">
        <v>15</v>
      </c>
      <c r="B11" s="258"/>
      <c r="C11" s="258"/>
      <c r="D11" s="258"/>
      <c r="E11" s="258"/>
      <c r="H11" s="258" t="s">
        <v>14</v>
      </c>
      <c r="I11" s="258"/>
    </row>
  </sheetData>
  <mergeCells count="5">
    <mergeCell ref="F2:I2"/>
    <mergeCell ref="A5:I5"/>
    <mergeCell ref="A11:E11"/>
    <mergeCell ref="H11:I11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5" customWidth="1"/>
    <col min="2" max="2" width="36.42578125" style="34" customWidth="1"/>
    <col min="3" max="3" width="6.28515625" style="48" bestFit="1" customWidth="1"/>
    <col min="4" max="4" width="5" style="48" bestFit="1" customWidth="1"/>
    <col min="5" max="5" width="3.5703125" style="48" bestFit="1" customWidth="1"/>
    <col min="6" max="6" width="11" style="48" bestFit="1" customWidth="1"/>
    <col min="7" max="7" width="3.7109375" style="48" bestFit="1" customWidth="1"/>
    <col min="8" max="8" width="14.85546875" style="35" customWidth="1"/>
    <col min="9" max="11" width="14.85546875" style="35" bestFit="1" customWidth="1"/>
    <col min="12" max="12" width="27.5703125" style="49" customWidth="1"/>
    <col min="13" max="13" width="9.140625" style="34"/>
    <col min="14" max="15" width="11" style="34" bestFit="1" customWidth="1"/>
    <col min="16" max="16384" width="9.140625" style="34"/>
  </cols>
  <sheetData>
    <row r="1" spans="1:12" ht="53.25" customHeight="1">
      <c r="A1" s="237"/>
      <c r="H1" s="237"/>
      <c r="I1" s="237"/>
      <c r="J1" s="330" t="s">
        <v>367</v>
      </c>
      <c r="K1" s="330"/>
      <c r="L1" s="330"/>
    </row>
    <row r="2" spans="1:12" ht="56.25" customHeight="1">
      <c r="A2" s="237"/>
      <c r="H2" s="237"/>
      <c r="I2" s="237"/>
      <c r="J2" s="331" t="s">
        <v>319</v>
      </c>
      <c r="K2" s="331"/>
      <c r="L2" s="331"/>
    </row>
    <row r="3" spans="1:12" ht="42.75" customHeight="1">
      <c r="A3" s="290" t="s">
        <v>125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</row>
    <row r="4" spans="1:12" ht="15" customHeight="1">
      <c r="A4" s="281" t="s">
        <v>140</v>
      </c>
      <c r="B4" s="281" t="s">
        <v>1</v>
      </c>
      <c r="C4" s="335" t="s">
        <v>0</v>
      </c>
      <c r="D4" s="335"/>
      <c r="E4" s="335"/>
      <c r="F4" s="335"/>
      <c r="G4" s="335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5"/>
      <c r="D5" s="335"/>
      <c r="E5" s="335"/>
      <c r="F5" s="335"/>
      <c r="G5" s="335"/>
      <c r="H5" s="281"/>
      <c r="I5" s="281"/>
      <c r="J5" s="281"/>
      <c r="K5" s="281"/>
      <c r="L5" s="281"/>
    </row>
    <row r="6" spans="1:12" ht="30">
      <c r="A6" s="281"/>
      <c r="B6" s="281"/>
      <c r="C6" s="240" t="s">
        <v>1</v>
      </c>
      <c r="D6" s="240" t="s">
        <v>204</v>
      </c>
      <c r="E6" s="240" t="s">
        <v>205</v>
      </c>
      <c r="F6" s="240" t="s">
        <v>2</v>
      </c>
      <c r="G6" s="240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1"/>
    </row>
    <row r="7" spans="1:12" ht="45">
      <c r="A7" s="242" t="s">
        <v>75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45">
      <c r="A8" s="242" t="s">
        <v>62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12" s="249" customFormat="1" ht="255">
      <c r="A9" s="242" t="s">
        <v>307</v>
      </c>
      <c r="B9" s="231" t="s">
        <v>65</v>
      </c>
      <c r="C9" s="155" t="s">
        <v>34</v>
      </c>
      <c r="D9" s="155" t="s">
        <v>206</v>
      </c>
      <c r="E9" s="155" t="s">
        <v>207</v>
      </c>
      <c r="F9" s="155" t="s">
        <v>308</v>
      </c>
      <c r="G9" s="240" t="s">
        <v>91</v>
      </c>
      <c r="H9" s="232">
        <v>232800</v>
      </c>
      <c r="I9" s="232">
        <v>0</v>
      </c>
      <c r="J9" s="232">
        <v>0</v>
      </c>
      <c r="K9" s="232">
        <f>SUM(H9:J9)</f>
        <v>232800</v>
      </c>
      <c r="L9" s="229" t="s">
        <v>320</v>
      </c>
    </row>
    <row r="10" spans="1:12" s="249" customFormat="1" ht="90">
      <c r="A10" s="242" t="s">
        <v>335</v>
      </c>
      <c r="B10" s="231" t="s">
        <v>65</v>
      </c>
      <c r="C10" s="155" t="s">
        <v>34</v>
      </c>
      <c r="D10" s="184" t="s">
        <v>206</v>
      </c>
      <c r="E10" s="184" t="s">
        <v>207</v>
      </c>
      <c r="F10" s="155" t="s">
        <v>336</v>
      </c>
      <c r="G10" s="240" t="s">
        <v>91</v>
      </c>
      <c r="H10" s="232">
        <v>46560</v>
      </c>
      <c r="I10" s="232">
        <v>0</v>
      </c>
      <c r="J10" s="232">
        <v>0</v>
      </c>
      <c r="K10" s="232">
        <f>SUM(H10:J10)</f>
        <v>46560</v>
      </c>
      <c r="L10" s="229" t="s">
        <v>337</v>
      </c>
    </row>
    <row r="11" spans="1:12" s="247" customFormat="1" ht="60">
      <c r="A11" s="242" t="s">
        <v>77</v>
      </c>
      <c r="B11" s="231" t="s">
        <v>65</v>
      </c>
      <c r="C11" s="155" t="s">
        <v>34</v>
      </c>
      <c r="D11" s="184" t="s">
        <v>212</v>
      </c>
      <c r="E11" s="184" t="s">
        <v>213</v>
      </c>
      <c r="F11" s="155" t="s">
        <v>214</v>
      </c>
      <c r="G11" s="240" t="s">
        <v>91</v>
      </c>
      <c r="H11" s="232">
        <v>180240</v>
      </c>
      <c r="I11" s="232">
        <v>200000</v>
      </c>
      <c r="J11" s="232">
        <v>200000</v>
      </c>
      <c r="K11" s="232">
        <f>SUM(H11:J11)</f>
        <v>580240</v>
      </c>
      <c r="L11" s="229" t="s">
        <v>5</v>
      </c>
    </row>
    <row r="12" spans="1:12" ht="30">
      <c r="A12" s="242" t="s">
        <v>63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30"/>
    </row>
    <row r="13" spans="1:12" s="249" customFormat="1" ht="45">
      <c r="A13" s="242" t="s">
        <v>64</v>
      </c>
      <c r="B13" s="231" t="s">
        <v>65</v>
      </c>
      <c r="C13" s="155" t="s">
        <v>34</v>
      </c>
      <c r="D13" s="184" t="s">
        <v>215</v>
      </c>
      <c r="E13" s="155" t="s">
        <v>216</v>
      </c>
      <c r="F13" s="155" t="s">
        <v>217</v>
      </c>
      <c r="G13" s="240" t="s">
        <v>91</v>
      </c>
      <c r="H13" s="232">
        <v>80000</v>
      </c>
      <c r="I13" s="232">
        <v>80000</v>
      </c>
      <c r="J13" s="232">
        <v>80000</v>
      </c>
      <c r="K13" s="232">
        <f>SUM(H13:J13)</f>
        <v>240000</v>
      </c>
      <c r="L13" s="229" t="s">
        <v>126</v>
      </c>
    </row>
    <row r="14" spans="1:12" s="249" customFormat="1" ht="45">
      <c r="A14" s="242" t="s">
        <v>66</v>
      </c>
      <c r="B14" s="231" t="s">
        <v>65</v>
      </c>
      <c r="C14" s="155" t="s">
        <v>34</v>
      </c>
      <c r="D14" s="184" t="s">
        <v>215</v>
      </c>
      <c r="E14" s="155" t="s">
        <v>216</v>
      </c>
      <c r="F14" s="155" t="s">
        <v>218</v>
      </c>
      <c r="G14" s="240" t="s">
        <v>91</v>
      </c>
      <c r="H14" s="232">
        <v>90000</v>
      </c>
      <c r="I14" s="232">
        <v>90000</v>
      </c>
      <c r="J14" s="232">
        <v>90000</v>
      </c>
      <c r="K14" s="232">
        <f>SUM(H14:J14)</f>
        <v>270000</v>
      </c>
      <c r="L14" s="229" t="s">
        <v>152</v>
      </c>
    </row>
    <row r="15" spans="1:12" s="249" customFormat="1" ht="30">
      <c r="A15" s="242" t="s">
        <v>334</v>
      </c>
      <c r="B15" s="231" t="s">
        <v>65</v>
      </c>
      <c r="C15" s="155" t="s">
        <v>34</v>
      </c>
      <c r="D15" s="155" t="s">
        <v>215</v>
      </c>
      <c r="E15" s="155" t="s">
        <v>216</v>
      </c>
      <c r="F15" s="155" t="s">
        <v>321</v>
      </c>
      <c r="G15" s="240" t="s">
        <v>322</v>
      </c>
      <c r="H15" s="232">
        <v>1000000</v>
      </c>
      <c r="I15" s="232">
        <v>0</v>
      </c>
      <c r="J15" s="232">
        <v>0</v>
      </c>
      <c r="K15" s="232">
        <f>SUM(H15:J15)</f>
        <v>1000000</v>
      </c>
      <c r="L15" s="229"/>
    </row>
    <row r="16" spans="1:12" s="249" customFormat="1" ht="30">
      <c r="A16" s="278" t="s">
        <v>349</v>
      </c>
      <c r="B16" s="231" t="s">
        <v>359</v>
      </c>
      <c r="C16" s="155" t="s">
        <v>350</v>
      </c>
      <c r="D16" s="155" t="s">
        <v>351</v>
      </c>
      <c r="E16" s="155" t="s">
        <v>352</v>
      </c>
      <c r="F16" s="155" t="s">
        <v>353</v>
      </c>
      <c r="G16" s="240" t="s">
        <v>354</v>
      </c>
      <c r="H16" s="232">
        <v>57819</v>
      </c>
      <c r="I16" s="232">
        <v>0</v>
      </c>
      <c r="J16" s="232">
        <v>0</v>
      </c>
      <c r="K16" s="232">
        <f t="shared" ref="K16:K17" si="0">SUM(H16:J16)</f>
        <v>57819</v>
      </c>
      <c r="L16" s="278" t="s">
        <v>357</v>
      </c>
    </row>
    <row r="17" spans="1:15" s="249" customFormat="1" ht="30">
      <c r="A17" s="280"/>
      <c r="B17" s="231" t="s">
        <v>359</v>
      </c>
      <c r="C17" s="155" t="s">
        <v>350</v>
      </c>
      <c r="D17" s="155" t="s">
        <v>351</v>
      </c>
      <c r="E17" s="155" t="s">
        <v>352</v>
      </c>
      <c r="F17" s="155" t="s">
        <v>353</v>
      </c>
      <c r="G17" s="240" t="s">
        <v>355</v>
      </c>
      <c r="H17" s="232">
        <v>1501</v>
      </c>
      <c r="I17" s="232">
        <v>0</v>
      </c>
      <c r="J17" s="232">
        <v>0</v>
      </c>
      <c r="K17" s="232">
        <f t="shared" si="0"/>
        <v>1501</v>
      </c>
      <c r="L17" s="280"/>
    </row>
    <row r="18" spans="1:15" s="249" customFormat="1" ht="30.75" customHeight="1">
      <c r="A18" s="278" t="s">
        <v>364</v>
      </c>
      <c r="B18" s="231" t="s">
        <v>359</v>
      </c>
      <c r="C18" s="155" t="s">
        <v>350</v>
      </c>
      <c r="D18" s="155" t="s">
        <v>351</v>
      </c>
      <c r="E18" s="155" t="s">
        <v>352</v>
      </c>
      <c r="F18" s="155" t="s">
        <v>361</v>
      </c>
      <c r="G18" s="240" t="s">
        <v>354</v>
      </c>
      <c r="H18" s="232">
        <v>2462</v>
      </c>
      <c r="I18" s="232">
        <v>0</v>
      </c>
      <c r="J18" s="232">
        <v>0</v>
      </c>
      <c r="K18" s="232">
        <f>SUM(H18:J18)</f>
        <v>2462</v>
      </c>
      <c r="L18" s="278" t="s">
        <v>362</v>
      </c>
    </row>
    <row r="19" spans="1:15" s="249" customFormat="1" ht="31.5" customHeight="1">
      <c r="A19" s="280"/>
      <c r="B19" s="231" t="s">
        <v>359</v>
      </c>
      <c r="C19" s="155" t="s">
        <v>350</v>
      </c>
      <c r="D19" s="155" t="s">
        <v>351</v>
      </c>
      <c r="E19" s="155" t="s">
        <v>352</v>
      </c>
      <c r="F19" s="155" t="s">
        <v>361</v>
      </c>
      <c r="G19" s="240"/>
      <c r="H19" s="232">
        <v>150</v>
      </c>
      <c r="I19" s="232">
        <v>0</v>
      </c>
      <c r="J19" s="232">
        <v>0</v>
      </c>
      <c r="K19" s="232">
        <f>SUM(H19:J19)</f>
        <v>150</v>
      </c>
      <c r="L19" s="280"/>
    </row>
    <row r="20" spans="1:15">
      <c r="A20" s="71" t="s">
        <v>149</v>
      </c>
      <c r="B20" s="70"/>
      <c r="C20" s="155"/>
      <c r="D20" s="155"/>
      <c r="E20" s="155"/>
      <c r="F20" s="155"/>
      <c r="G20" s="240"/>
      <c r="H20" s="81">
        <f>H22+H23</f>
        <v>1691532</v>
      </c>
      <c r="I20" s="81">
        <f t="shared" ref="I20:K20" si="1">I22+I23</f>
        <v>370000</v>
      </c>
      <c r="J20" s="81">
        <f t="shared" si="1"/>
        <v>370000</v>
      </c>
      <c r="K20" s="81">
        <f t="shared" si="1"/>
        <v>2431532</v>
      </c>
      <c r="L20" s="81" t="str">
        <f>L22</f>
        <v>Х</v>
      </c>
    </row>
    <row r="21" spans="1:15">
      <c r="A21" s="242" t="s">
        <v>150</v>
      </c>
      <c r="B21" s="231"/>
      <c r="C21" s="155"/>
      <c r="D21" s="155"/>
      <c r="E21" s="155"/>
      <c r="F21" s="155"/>
      <c r="G21" s="240"/>
      <c r="H21" s="74"/>
      <c r="I21" s="74"/>
      <c r="J21" s="74"/>
      <c r="K21" s="74"/>
      <c r="L21" s="231"/>
    </row>
    <row r="22" spans="1:15" ht="30">
      <c r="A22" s="242" t="s">
        <v>151</v>
      </c>
      <c r="B22" s="231" t="s">
        <v>57</v>
      </c>
      <c r="C22" s="42"/>
      <c r="D22" s="42"/>
      <c r="E22" s="42"/>
      <c r="F22" s="42"/>
      <c r="G22" s="42"/>
      <c r="H22" s="74">
        <f>H9+H10+H11+H13+H14+H15</f>
        <v>1629600</v>
      </c>
      <c r="I22" s="74">
        <f t="shared" ref="I22:K22" si="2">I9+I10+I11+I13+I14+I15</f>
        <v>370000</v>
      </c>
      <c r="J22" s="74">
        <f t="shared" si="2"/>
        <v>370000</v>
      </c>
      <c r="K22" s="74">
        <f t="shared" si="2"/>
        <v>2369600</v>
      </c>
      <c r="L22" s="231" t="s">
        <v>5</v>
      </c>
      <c r="N22" s="156"/>
      <c r="O22" s="156"/>
    </row>
    <row r="23" spans="1:15">
      <c r="A23" s="242" t="s">
        <v>358</v>
      </c>
      <c r="B23" s="231" t="s">
        <v>359</v>
      </c>
      <c r="C23" s="42"/>
      <c r="D23" s="42"/>
      <c r="E23" s="42"/>
      <c r="F23" s="42"/>
      <c r="G23" s="42"/>
      <c r="H23" s="74">
        <f>H16+H17+H18+H19</f>
        <v>61932</v>
      </c>
      <c r="I23" s="74">
        <f t="shared" ref="I23:K23" si="3">I16+I17+I18+I19</f>
        <v>0</v>
      </c>
      <c r="J23" s="74">
        <f t="shared" si="3"/>
        <v>0</v>
      </c>
      <c r="K23" s="74">
        <f t="shared" si="3"/>
        <v>61932</v>
      </c>
      <c r="L23" s="231" t="s">
        <v>5</v>
      </c>
      <c r="N23" s="156"/>
      <c r="O23" s="156"/>
    </row>
    <row r="24" spans="1:15" ht="25.5" customHeight="1">
      <c r="L24" s="34"/>
    </row>
    <row r="25" spans="1:15" ht="38.25" customHeight="1">
      <c r="A25" s="332" t="s">
        <v>15</v>
      </c>
      <c r="B25" s="332"/>
      <c r="C25" s="332"/>
      <c r="D25" s="332"/>
      <c r="E25" s="332"/>
      <c r="F25" s="332"/>
      <c r="G25" s="53"/>
      <c r="H25" s="54"/>
      <c r="I25" s="300" t="s">
        <v>167</v>
      </c>
      <c r="J25" s="300"/>
      <c r="L25" s="34"/>
    </row>
    <row r="26" spans="1:15">
      <c r="L26" s="34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H8" sqref="H8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4" t="s">
        <v>85</v>
      </c>
      <c r="G1" s="254"/>
      <c r="H1" s="254"/>
      <c r="I1" s="254"/>
    </row>
    <row r="4" spans="1:9" ht="46.5" customHeight="1">
      <c r="A4" s="255" t="s">
        <v>131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18" t="s">
        <v>142</v>
      </c>
      <c r="F5" s="118" t="s">
        <v>143</v>
      </c>
      <c r="G5" s="118" t="s">
        <v>144</v>
      </c>
      <c r="H5" s="118" t="s">
        <v>145</v>
      </c>
      <c r="I5" s="118" t="s">
        <v>203</v>
      </c>
    </row>
    <row r="6" spans="1:9" ht="57">
      <c r="A6" s="28"/>
      <c r="B6" s="4" t="s">
        <v>86</v>
      </c>
      <c r="C6" s="26"/>
      <c r="D6" s="26"/>
      <c r="E6" s="26"/>
      <c r="F6" s="26"/>
      <c r="G6" s="26"/>
      <c r="H6" s="26"/>
      <c r="I6" s="26"/>
    </row>
    <row r="7" spans="1:9" ht="85.5">
      <c r="A7" s="120">
        <v>1</v>
      </c>
      <c r="B7" s="118" t="s">
        <v>244</v>
      </c>
      <c r="C7" s="118" t="s">
        <v>13</v>
      </c>
      <c r="D7" s="23" t="s">
        <v>248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0" t="s">
        <v>285</v>
      </c>
      <c r="C8" s="118" t="s">
        <v>245</v>
      </c>
      <c r="D8" s="118" t="s">
        <v>246</v>
      </c>
      <c r="E8" s="29">
        <f>73856000/12179000</f>
        <v>6.0642088841448398</v>
      </c>
      <c r="F8" s="29">
        <f>80559000/12562300</f>
        <v>6.4127588100905086</v>
      </c>
      <c r="G8" s="118">
        <v>6.51</v>
      </c>
      <c r="H8" s="118">
        <v>6.83</v>
      </c>
      <c r="I8" s="118">
        <v>6.92</v>
      </c>
    </row>
    <row r="10" spans="1:9" ht="37.5" customHeight="1">
      <c r="A10" s="253" t="s">
        <v>15</v>
      </c>
      <c r="B10" s="258"/>
      <c r="C10" s="258"/>
      <c r="D10" s="258"/>
      <c r="E10" s="258"/>
      <c r="H10" s="258" t="s">
        <v>14</v>
      </c>
      <c r="I10" s="258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2" customWidth="1"/>
    <col min="13" max="16384" width="9.140625" style="10"/>
  </cols>
  <sheetData>
    <row r="1" spans="1:12" ht="63.75" customHeight="1">
      <c r="J1" s="336" t="s">
        <v>343</v>
      </c>
      <c r="K1" s="337"/>
      <c r="L1" s="337"/>
    </row>
    <row r="2" spans="1:12" ht="66.75" customHeight="1">
      <c r="I2" s="185"/>
      <c r="J2" s="338" t="s">
        <v>87</v>
      </c>
      <c r="K2" s="338"/>
      <c r="L2" s="338"/>
    </row>
    <row r="3" spans="1:12" ht="68.25" customHeight="1">
      <c r="A3" s="341" t="s">
        <v>130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</row>
    <row r="4" spans="1:12" ht="15" customHeight="1">
      <c r="A4" s="281" t="s">
        <v>140</v>
      </c>
      <c r="B4" s="281" t="s">
        <v>1</v>
      </c>
      <c r="C4" s="335" t="s">
        <v>0</v>
      </c>
      <c r="D4" s="335"/>
      <c r="E4" s="335"/>
      <c r="F4" s="335"/>
      <c r="G4" s="335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5"/>
      <c r="D5" s="335"/>
      <c r="E5" s="335"/>
      <c r="F5" s="335"/>
      <c r="G5" s="335"/>
      <c r="H5" s="281"/>
      <c r="I5" s="281"/>
      <c r="J5" s="281"/>
      <c r="K5" s="281"/>
      <c r="L5" s="281"/>
    </row>
    <row r="6" spans="1:12" ht="30">
      <c r="A6" s="281"/>
      <c r="B6" s="281"/>
      <c r="C6" s="169" t="s">
        <v>1</v>
      </c>
      <c r="D6" s="169" t="s">
        <v>204</v>
      </c>
      <c r="E6" s="169" t="s">
        <v>205</v>
      </c>
      <c r="F6" s="169" t="s">
        <v>2</v>
      </c>
      <c r="G6" s="169" t="s">
        <v>3</v>
      </c>
      <c r="H6" s="164" t="s">
        <v>144</v>
      </c>
      <c r="I6" s="164" t="s">
        <v>145</v>
      </c>
      <c r="J6" s="164" t="s">
        <v>203</v>
      </c>
      <c r="K6" s="164" t="s">
        <v>4</v>
      </c>
      <c r="L6" s="281"/>
    </row>
    <row r="7" spans="1:12" ht="60">
      <c r="A7" s="171" t="s">
        <v>89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ht="45">
      <c r="A8" s="171" t="s">
        <v>59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</row>
    <row r="9" spans="1:12" ht="150">
      <c r="A9" s="171" t="s">
        <v>172</v>
      </c>
      <c r="B9" s="167" t="s">
        <v>57</v>
      </c>
      <c r="C9" s="45" t="s">
        <v>34</v>
      </c>
      <c r="D9" s="126" t="s">
        <v>206</v>
      </c>
      <c r="E9" s="126" t="s">
        <v>219</v>
      </c>
      <c r="F9" s="123">
        <v>1230000010</v>
      </c>
      <c r="G9" s="45" t="s">
        <v>92</v>
      </c>
      <c r="H9" s="45">
        <v>89159000</v>
      </c>
      <c r="I9" s="45">
        <v>80559000</v>
      </c>
      <c r="J9" s="45">
        <v>80559000</v>
      </c>
      <c r="K9" s="46">
        <f>SUM(H9:J9)</f>
        <v>250277000</v>
      </c>
      <c r="L9" s="164" t="s">
        <v>129</v>
      </c>
    </row>
    <row r="10" spans="1:12" ht="45">
      <c r="A10" s="171" t="s">
        <v>128</v>
      </c>
      <c r="B10" s="167" t="s">
        <v>57</v>
      </c>
      <c r="C10" s="45" t="s">
        <v>34</v>
      </c>
      <c r="D10" s="126" t="s">
        <v>206</v>
      </c>
      <c r="E10" s="126" t="s">
        <v>219</v>
      </c>
      <c r="F10" s="55">
        <v>1230000020</v>
      </c>
      <c r="G10" s="55">
        <v>244</v>
      </c>
      <c r="H10" s="45">
        <v>33390000</v>
      </c>
      <c r="I10" s="45">
        <v>0</v>
      </c>
      <c r="J10" s="45">
        <v>0</v>
      </c>
      <c r="K10" s="46">
        <f>SUM(H10:J10)</f>
        <v>33390000</v>
      </c>
      <c r="L10" s="164" t="s">
        <v>220</v>
      </c>
    </row>
    <row r="11" spans="1:12">
      <c r="A11" s="71" t="s">
        <v>149</v>
      </c>
      <c r="B11" s="72"/>
      <c r="C11" s="45"/>
      <c r="D11" s="45"/>
      <c r="E11" s="45"/>
      <c r="F11" s="55"/>
      <c r="G11" s="55"/>
      <c r="H11" s="44">
        <f>H13</f>
        <v>122549000</v>
      </c>
      <c r="I11" s="44">
        <f t="shared" ref="I11:L11" si="0">I13</f>
        <v>80559000</v>
      </c>
      <c r="J11" s="44">
        <f t="shared" si="0"/>
        <v>80559000</v>
      </c>
      <c r="K11" s="44">
        <f t="shared" si="0"/>
        <v>283667000</v>
      </c>
      <c r="L11" s="44" t="str">
        <f t="shared" si="0"/>
        <v>Х</v>
      </c>
    </row>
    <row r="12" spans="1:12">
      <c r="A12" s="171" t="s">
        <v>150</v>
      </c>
      <c r="B12" s="165"/>
      <c r="C12" s="45"/>
      <c r="D12" s="45"/>
      <c r="E12" s="45"/>
      <c r="F12" s="55"/>
      <c r="G12" s="55"/>
      <c r="H12" s="45"/>
      <c r="I12" s="45"/>
      <c r="J12" s="45"/>
      <c r="K12" s="46"/>
      <c r="L12" s="164"/>
    </row>
    <row r="13" spans="1:12" s="41" customFormat="1" ht="30">
      <c r="A13" s="73" t="s">
        <v>151</v>
      </c>
      <c r="B13" s="168" t="s">
        <v>57</v>
      </c>
      <c r="C13" s="47"/>
      <c r="D13" s="47"/>
      <c r="E13" s="47"/>
      <c r="F13" s="47"/>
      <c r="G13" s="47"/>
      <c r="H13" s="45">
        <f>H9+H10</f>
        <v>122549000</v>
      </c>
      <c r="I13" s="45">
        <f>I9+I10</f>
        <v>80559000</v>
      </c>
      <c r="J13" s="45">
        <f>J9+J10</f>
        <v>80559000</v>
      </c>
      <c r="K13" s="45">
        <f>K9+K10</f>
        <v>283667000</v>
      </c>
      <c r="L13" s="164" t="s">
        <v>5</v>
      </c>
    </row>
    <row r="14" spans="1:12" s="11" customFormat="1">
      <c r="B14" s="10"/>
      <c r="L14" s="52"/>
    </row>
    <row r="15" spans="1:12" s="11" customFormat="1" ht="18.75">
      <c r="A15" s="339" t="s">
        <v>15</v>
      </c>
      <c r="B15" s="340"/>
      <c r="C15" s="340"/>
      <c r="D15" s="340"/>
      <c r="E15" s="340"/>
      <c r="F15" s="340"/>
      <c r="G15" s="186"/>
      <c r="H15" s="186"/>
      <c r="I15" s="340" t="s">
        <v>14</v>
      </c>
      <c r="J15" s="340"/>
      <c r="L15" s="52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E7" sqref="E7:H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4" t="s">
        <v>97</v>
      </c>
      <c r="G1" s="254"/>
      <c r="H1" s="254"/>
      <c r="I1" s="254"/>
    </row>
    <row r="4" spans="1:9" ht="31.5" customHeight="1">
      <c r="A4" s="255" t="s">
        <v>135</v>
      </c>
      <c r="B4" s="255"/>
      <c r="C4" s="255"/>
      <c r="D4" s="255"/>
      <c r="E4" s="255"/>
      <c r="F4" s="255"/>
      <c r="G4" s="255"/>
      <c r="H4" s="255"/>
      <c r="I4" s="255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18" t="s">
        <v>142</v>
      </c>
      <c r="F5" s="118" t="s">
        <v>143</v>
      </c>
      <c r="G5" s="118" t="s">
        <v>144</v>
      </c>
      <c r="H5" s="118" t="s">
        <v>145</v>
      </c>
      <c r="I5" s="118" t="s">
        <v>203</v>
      </c>
    </row>
    <row r="6" spans="1:9" ht="28.5">
      <c r="A6" s="28"/>
      <c r="B6" s="4" t="str">
        <f>'ПР4. 19.ПП4.Благ.2.Мер.'!A7</f>
        <v>Цель подпрограммы: организация благоустройства территории</v>
      </c>
      <c r="C6" s="26"/>
      <c r="D6" s="26"/>
      <c r="E6" s="26"/>
      <c r="F6" s="26"/>
      <c r="G6" s="26"/>
      <c r="H6" s="26"/>
      <c r="I6" s="26"/>
    </row>
    <row r="7" spans="1:9" ht="57">
      <c r="A7" s="120">
        <v>1</v>
      </c>
      <c r="B7" s="136" t="s">
        <v>247</v>
      </c>
      <c r="C7" s="118" t="s">
        <v>13</v>
      </c>
      <c r="D7" s="118" t="s">
        <v>246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9" spans="1:9" ht="37.5" customHeight="1">
      <c r="A9" s="253" t="s">
        <v>15</v>
      </c>
      <c r="B9" s="258"/>
      <c r="C9" s="258"/>
      <c r="D9" s="258"/>
      <c r="E9" s="258"/>
      <c r="H9" s="258" t="s">
        <v>14</v>
      </c>
      <c r="I9" s="258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5" customWidth="1"/>
    <col min="2" max="2" width="36.85546875" style="34" customWidth="1"/>
    <col min="3" max="3" width="6.28515625" style="48" bestFit="1" customWidth="1"/>
    <col min="4" max="4" width="5.7109375" style="48" bestFit="1" customWidth="1"/>
    <col min="5" max="5" width="5.7109375" style="48" customWidth="1"/>
    <col min="6" max="6" width="11" style="48" bestFit="1" customWidth="1"/>
    <col min="7" max="7" width="4" style="48" bestFit="1" customWidth="1"/>
    <col min="8" max="8" width="15.85546875" style="35" bestFit="1" customWidth="1"/>
    <col min="9" max="10" width="14.28515625" style="35" bestFit="1" customWidth="1"/>
    <col min="11" max="11" width="15.42578125" style="35" bestFit="1" customWidth="1"/>
    <col min="12" max="12" width="39.140625" style="49" customWidth="1"/>
    <col min="13" max="16384" width="9.140625" style="34"/>
  </cols>
  <sheetData>
    <row r="1" spans="1:12" s="170" customFormat="1" ht="65.25" customHeight="1">
      <c r="A1" s="241"/>
      <c r="B1" s="241"/>
      <c r="C1" s="157"/>
      <c r="D1" s="157"/>
      <c r="E1" s="157"/>
      <c r="F1" s="157"/>
      <c r="G1" s="157"/>
      <c r="H1" s="241"/>
      <c r="I1" s="241"/>
      <c r="J1" s="342" t="s">
        <v>343</v>
      </c>
      <c r="K1" s="343"/>
      <c r="L1" s="343"/>
    </row>
    <row r="2" spans="1:12" ht="36" customHeight="1">
      <c r="A2" s="237" t="s">
        <v>277</v>
      </c>
      <c r="H2" s="237"/>
      <c r="I2" s="233"/>
      <c r="J2" s="344" t="s">
        <v>99</v>
      </c>
      <c r="K2" s="344"/>
      <c r="L2" s="344"/>
    </row>
    <row r="3" spans="1:12" ht="46.5" customHeight="1">
      <c r="A3" s="290" t="s">
        <v>132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</row>
    <row r="4" spans="1:12" ht="15" customHeight="1">
      <c r="A4" s="281" t="s">
        <v>140</v>
      </c>
      <c r="B4" s="281" t="s">
        <v>1</v>
      </c>
      <c r="C4" s="335" t="s">
        <v>0</v>
      </c>
      <c r="D4" s="335"/>
      <c r="E4" s="335"/>
      <c r="F4" s="335"/>
      <c r="G4" s="335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5"/>
      <c r="D5" s="335"/>
      <c r="E5" s="335"/>
      <c r="F5" s="335"/>
      <c r="G5" s="335"/>
      <c r="H5" s="281"/>
      <c r="I5" s="281"/>
      <c r="J5" s="281"/>
      <c r="K5" s="281"/>
      <c r="L5" s="281"/>
    </row>
    <row r="6" spans="1:12" ht="30">
      <c r="A6" s="281"/>
      <c r="B6" s="281"/>
      <c r="C6" s="240" t="s">
        <v>1</v>
      </c>
      <c r="D6" s="240" t="s">
        <v>16</v>
      </c>
      <c r="E6" s="240"/>
      <c r="F6" s="240" t="s">
        <v>2</v>
      </c>
      <c r="G6" s="240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1"/>
    </row>
    <row r="7" spans="1:12" ht="30">
      <c r="A7" s="242" t="s">
        <v>98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45">
      <c r="A8" s="242" t="s">
        <v>90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12" s="249" customFormat="1" ht="29.25" customHeight="1">
      <c r="A9" s="345" t="s">
        <v>111</v>
      </c>
      <c r="B9" s="234" t="s">
        <v>57</v>
      </c>
      <c r="C9" s="55" t="s">
        <v>34</v>
      </c>
      <c r="D9" s="126" t="s">
        <v>212</v>
      </c>
      <c r="E9" s="126" t="s">
        <v>213</v>
      </c>
      <c r="F9" s="55">
        <v>1240000010</v>
      </c>
      <c r="G9" s="55">
        <v>244</v>
      </c>
      <c r="H9" s="45">
        <v>17729519</v>
      </c>
      <c r="I9" s="45">
        <v>15729519</v>
      </c>
      <c r="J9" s="45">
        <v>15729519</v>
      </c>
      <c r="K9" s="46">
        <f>J9+I9+H9</f>
        <v>49188557</v>
      </c>
      <c r="L9" s="281" t="s">
        <v>141</v>
      </c>
    </row>
    <row r="10" spans="1:12" s="249" customFormat="1" ht="30.75" customHeight="1">
      <c r="A10" s="345"/>
      <c r="B10" s="234" t="s">
        <v>57</v>
      </c>
      <c r="C10" s="55" t="s">
        <v>34</v>
      </c>
      <c r="D10" s="126" t="s">
        <v>212</v>
      </c>
      <c r="E10" s="126" t="s">
        <v>213</v>
      </c>
      <c r="F10" s="55">
        <v>1240000010</v>
      </c>
      <c r="G10" s="55" t="s">
        <v>92</v>
      </c>
      <c r="H10" s="45">
        <v>28644866</v>
      </c>
      <c r="I10" s="45">
        <v>28644866</v>
      </c>
      <c r="J10" s="45">
        <v>28644866</v>
      </c>
      <c r="K10" s="46">
        <f>J10+I10+H10</f>
        <v>85934598</v>
      </c>
      <c r="L10" s="281"/>
    </row>
    <row r="11" spans="1:12" s="247" customFormat="1" ht="28.5" customHeight="1">
      <c r="A11" s="345" t="s">
        <v>60</v>
      </c>
      <c r="B11" s="234" t="s">
        <v>57</v>
      </c>
      <c r="C11" s="45" t="s">
        <v>34</v>
      </c>
      <c r="D11" s="126" t="s">
        <v>212</v>
      </c>
      <c r="E11" s="126" t="s">
        <v>213</v>
      </c>
      <c r="F11" s="55">
        <v>1240000020</v>
      </c>
      <c r="G11" s="46" t="s">
        <v>91</v>
      </c>
      <c r="H11" s="45">
        <v>134000</v>
      </c>
      <c r="I11" s="45">
        <v>458179</v>
      </c>
      <c r="J11" s="45">
        <v>458179</v>
      </c>
      <c r="K11" s="46">
        <f t="shared" ref="K11:K15" si="0">SUM(H11:J11)</f>
        <v>1050358</v>
      </c>
      <c r="L11" s="281" t="s">
        <v>148</v>
      </c>
    </row>
    <row r="12" spans="1:12" s="249" customFormat="1" ht="30.75" customHeight="1">
      <c r="A12" s="345"/>
      <c r="B12" s="234" t="s">
        <v>57</v>
      </c>
      <c r="C12" s="45" t="s">
        <v>34</v>
      </c>
      <c r="D12" s="126" t="s">
        <v>212</v>
      </c>
      <c r="E12" s="126" t="s">
        <v>213</v>
      </c>
      <c r="F12" s="55">
        <v>1240000020</v>
      </c>
      <c r="G12" s="46" t="s">
        <v>92</v>
      </c>
      <c r="H12" s="45">
        <v>18589876</v>
      </c>
      <c r="I12" s="45">
        <f>13089876</f>
        <v>13089876</v>
      </c>
      <c r="J12" s="45">
        <f>13089876</f>
        <v>13089876</v>
      </c>
      <c r="K12" s="46">
        <f t="shared" si="0"/>
        <v>44769628</v>
      </c>
      <c r="L12" s="281"/>
    </row>
    <row r="13" spans="1:12" ht="30">
      <c r="A13" s="242" t="s">
        <v>61</v>
      </c>
      <c r="B13" s="234" t="s">
        <v>57</v>
      </c>
      <c r="C13" s="45" t="s">
        <v>34</v>
      </c>
      <c r="D13" s="126" t="s">
        <v>212</v>
      </c>
      <c r="E13" s="126" t="s">
        <v>213</v>
      </c>
      <c r="F13" s="55">
        <v>1240000030</v>
      </c>
      <c r="G13" s="45" t="s">
        <v>91</v>
      </c>
      <c r="H13" s="45">
        <v>425995</v>
      </c>
      <c r="I13" s="45">
        <v>325995</v>
      </c>
      <c r="J13" s="45">
        <v>325995</v>
      </c>
      <c r="K13" s="46">
        <f t="shared" si="0"/>
        <v>1077985</v>
      </c>
      <c r="L13" s="231" t="s">
        <v>102</v>
      </c>
    </row>
    <row r="14" spans="1:12" ht="75">
      <c r="A14" s="242" t="s">
        <v>115</v>
      </c>
      <c r="B14" s="234" t="s">
        <v>57</v>
      </c>
      <c r="C14" s="45" t="s">
        <v>34</v>
      </c>
      <c r="D14" s="126" t="s">
        <v>212</v>
      </c>
      <c r="E14" s="126" t="s">
        <v>213</v>
      </c>
      <c r="F14" s="55">
        <v>1240000060</v>
      </c>
      <c r="G14" s="57">
        <v>244</v>
      </c>
      <c r="H14" s="45">
        <v>100000</v>
      </c>
      <c r="I14" s="45">
        <v>100000</v>
      </c>
      <c r="J14" s="45">
        <v>100000</v>
      </c>
      <c r="K14" s="46">
        <f t="shared" si="0"/>
        <v>300000</v>
      </c>
      <c r="L14" s="231"/>
    </row>
    <row r="15" spans="1:12" s="247" customFormat="1" ht="30">
      <c r="A15" s="242" t="s">
        <v>133</v>
      </c>
      <c r="B15" s="234" t="s">
        <v>57</v>
      </c>
      <c r="C15" s="45" t="s">
        <v>34</v>
      </c>
      <c r="D15" s="126" t="s">
        <v>212</v>
      </c>
      <c r="E15" s="126" t="s">
        <v>213</v>
      </c>
      <c r="F15" s="55">
        <v>1240000070</v>
      </c>
      <c r="G15" s="57">
        <v>244</v>
      </c>
      <c r="H15" s="45">
        <v>28788839.789999999</v>
      </c>
      <c r="I15" s="45">
        <v>27789380</v>
      </c>
      <c r="J15" s="45">
        <v>27789380</v>
      </c>
      <c r="K15" s="46">
        <f t="shared" si="0"/>
        <v>84367599.789999992</v>
      </c>
      <c r="L15" s="231" t="s">
        <v>134</v>
      </c>
    </row>
    <row r="16" spans="1:12" ht="45">
      <c r="A16" s="242" t="s">
        <v>366</v>
      </c>
      <c r="B16" s="234" t="s">
        <v>57</v>
      </c>
      <c r="C16" s="45" t="s">
        <v>34</v>
      </c>
      <c r="D16" s="126" t="s">
        <v>212</v>
      </c>
      <c r="E16" s="126" t="s">
        <v>213</v>
      </c>
      <c r="F16" s="55">
        <v>1240077410</v>
      </c>
      <c r="G16" s="57">
        <v>244</v>
      </c>
      <c r="H16" s="45">
        <v>1945800</v>
      </c>
      <c r="I16" s="45">
        <v>0</v>
      </c>
      <c r="J16" s="45">
        <v>0</v>
      </c>
      <c r="K16" s="46">
        <f t="shared" ref="K16:K17" si="1">SUM(H16:J16)</f>
        <v>1945800</v>
      </c>
      <c r="L16" s="231" t="s">
        <v>377</v>
      </c>
    </row>
    <row r="17" spans="1:12" ht="45">
      <c r="A17" s="242" t="s">
        <v>379</v>
      </c>
      <c r="B17" s="234" t="s">
        <v>57</v>
      </c>
      <c r="C17" s="45" t="s">
        <v>34</v>
      </c>
      <c r="D17" s="126" t="s">
        <v>212</v>
      </c>
      <c r="E17" s="126" t="s">
        <v>213</v>
      </c>
      <c r="F17" s="55" t="s">
        <v>375</v>
      </c>
      <c r="G17" s="57" t="s">
        <v>91</v>
      </c>
      <c r="H17" s="45">
        <v>1457.86</v>
      </c>
      <c r="I17" s="45">
        <v>0</v>
      </c>
      <c r="J17" s="45">
        <v>0</v>
      </c>
      <c r="K17" s="46">
        <f t="shared" si="1"/>
        <v>1457.86</v>
      </c>
      <c r="L17" s="231" t="s">
        <v>376</v>
      </c>
    </row>
    <row r="18" spans="1:12">
      <c r="A18" s="71" t="s">
        <v>149</v>
      </c>
      <c r="B18" s="72"/>
      <c r="C18" s="45"/>
      <c r="D18" s="45"/>
      <c r="E18" s="45"/>
      <c r="F18" s="56"/>
      <c r="G18" s="57"/>
      <c r="H18" s="44">
        <f>H20</f>
        <v>96360353.649999991</v>
      </c>
      <c r="I18" s="44">
        <f t="shared" ref="I18:L18" si="2">I20</f>
        <v>86137815</v>
      </c>
      <c r="J18" s="44">
        <f t="shared" si="2"/>
        <v>86137815</v>
      </c>
      <c r="K18" s="44">
        <f t="shared" si="2"/>
        <v>268635983.64999998</v>
      </c>
      <c r="L18" s="44" t="str">
        <f t="shared" si="2"/>
        <v>Х</v>
      </c>
    </row>
    <row r="19" spans="1:12">
      <c r="A19" s="242" t="s">
        <v>150</v>
      </c>
      <c r="B19" s="238"/>
      <c r="C19" s="45"/>
      <c r="D19" s="45"/>
      <c r="E19" s="45"/>
      <c r="F19" s="56"/>
      <c r="G19" s="57"/>
      <c r="H19" s="45"/>
      <c r="I19" s="45"/>
      <c r="J19" s="45"/>
      <c r="K19" s="46"/>
      <c r="L19" s="231"/>
    </row>
    <row r="20" spans="1:12" ht="30">
      <c r="A20" s="73" t="s">
        <v>151</v>
      </c>
      <c r="B20" s="236" t="s">
        <v>57</v>
      </c>
      <c r="C20" s="43"/>
      <c r="D20" s="43"/>
      <c r="E20" s="43"/>
      <c r="F20" s="43"/>
      <c r="G20" s="43"/>
      <c r="H20" s="45">
        <f>H9 +H10+H11+H12+H13+H14+H15+H16+H17</f>
        <v>96360353.649999991</v>
      </c>
      <c r="I20" s="45">
        <f t="shared" ref="I20:K20" si="3">I9 +I10+I11+I12+I13+I14+I15+I16+I17</f>
        <v>86137815</v>
      </c>
      <c r="J20" s="45">
        <f t="shared" si="3"/>
        <v>86137815</v>
      </c>
      <c r="K20" s="45">
        <f t="shared" si="3"/>
        <v>268635983.64999998</v>
      </c>
      <c r="L20" s="231" t="s">
        <v>5</v>
      </c>
    </row>
    <row r="21" spans="1:12" s="35" customFormat="1" ht="12" customHeight="1">
      <c r="B21" s="34"/>
      <c r="C21" s="48"/>
      <c r="D21" s="48"/>
      <c r="E21" s="48"/>
      <c r="F21" s="48"/>
      <c r="G21" s="48"/>
      <c r="H21" s="50"/>
      <c r="I21" s="50"/>
      <c r="L21" s="49"/>
    </row>
    <row r="22" spans="1:12" s="35" customFormat="1" ht="38.25" customHeight="1">
      <c r="A22" s="332" t="s">
        <v>15</v>
      </c>
      <c r="B22" s="333"/>
      <c r="C22" s="333"/>
      <c r="D22" s="333"/>
      <c r="E22" s="333"/>
      <c r="F22" s="333"/>
      <c r="G22" s="53"/>
      <c r="H22" s="54"/>
      <c r="I22" s="333" t="s">
        <v>14</v>
      </c>
      <c r="J22" s="333"/>
      <c r="L22" s="49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0" customWidth="1"/>
    <col min="4" max="5" width="5.7109375" style="60" customWidth="1"/>
    <col min="6" max="6" width="12" style="60" customWidth="1"/>
    <col min="7" max="7" width="5.5703125" style="60" customWidth="1"/>
    <col min="8" max="11" width="12.7109375" style="87" bestFit="1" customWidth="1"/>
    <col min="12" max="12" width="15.5703125" style="87" customWidth="1"/>
    <col min="13" max="16384" width="9.140625" style="10"/>
  </cols>
  <sheetData>
    <row r="1" spans="1:12" ht="75" customHeight="1">
      <c r="A1" s="341" t="s">
        <v>297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2" ht="15" customHeight="1">
      <c r="A2" s="298" t="s">
        <v>168</v>
      </c>
      <c r="B2" s="298" t="s">
        <v>169</v>
      </c>
      <c r="C2" s="356" t="s">
        <v>0</v>
      </c>
      <c r="D2" s="356"/>
      <c r="E2" s="356"/>
      <c r="F2" s="356"/>
      <c r="G2" s="356"/>
      <c r="H2" s="355" t="s">
        <v>293</v>
      </c>
      <c r="I2" s="355"/>
      <c r="J2" s="355"/>
      <c r="K2" s="355"/>
      <c r="L2" s="355"/>
    </row>
    <row r="3" spans="1:12" ht="15" customHeight="1">
      <c r="A3" s="298"/>
      <c r="B3" s="298"/>
      <c r="C3" s="356"/>
      <c r="D3" s="356"/>
      <c r="E3" s="356"/>
      <c r="F3" s="356"/>
      <c r="G3" s="356"/>
      <c r="H3" s="355"/>
      <c r="I3" s="355"/>
      <c r="J3" s="355"/>
      <c r="K3" s="355"/>
      <c r="L3" s="355"/>
    </row>
    <row r="4" spans="1:12" ht="15" customHeight="1">
      <c r="A4" s="298"/>
      <c r="B4" s="298"/>
      <c r="C4" s="356"/>
      <c r="D4" s="356"/>
      <c r="E4" s="356"/>
      <c r="F4" s="356"/>
      <c r="G4" s="356"/>
      <c r="H4" s="355" t="s">
        <v>288</v>
      </c>
      <c r="I4" s="355" t="s">
        <v>289</v>
      </c>
      <c r="J4" s="355" t="s">
        <v>290</v>
      </c>
      <c r="K4" s="355" t="s">
        <v>291</v>
      </c>
      <c r="L4" s="355" t="s">
        <v>292</v>
      </c>
    </row>
    <row r="5" spans="1:12">
      <c r="A5" s="298"/>
      <c r="B5" s="298"/>
      <c r="C5" s="145" t="s">
        <v>1</v>
      </c>
      <c r="D5" s="145" t="s">
        <v>204</v>
      </c>
      <c r="E5" s="145" t="s">
        <v>205</v>
      </c>
      <c r="F5" s="145" t="s">
        <v>2</v>
      </c>
      <c r="G5" s="145" t="s">
        <v>3</v>
      </c>
      <c r="H5" s="355"/>
      <c r="I5" s="355"/>
      <c r="J5" s="355"/>
      <c r="K5" s="355"/>
      <c r="L5" s="355"/>
    </row>
    <row r="6" spans="1:12" s="21" customFormat="1" ht="42.75">
      <c r="A6" s="70" t="s">
        <v>53</v>
      </c>
      <c r="B6" s="147" t="s">
        <v>170</v>
      </c>
      <c r="C6" s="91" t="s">
        <v>5</v>
      </c>
      <c r="D6" s="91" t="str">
        <f>C6</f>
        <v>Х</v>
      </c>
      <c r="E6" s="91" t="str">
        <f>D6</f>
        <v>Х</v>
      </c>
      <c r="F6" s="127">
        <v>1200000000</v>
      </c>
      <c r="G6" s="91" t="s">
        <v>136</v>
      </c>
      <c r="H6" s="37"/>
      <c r="I6" s="37"/>
      <c r="J6" s="37"/>
      <c r="K6" s="37"/>
      <c r="L6" s="37">
        <f>L7+L23+L33+L40</f>
        <v>466973140.89999998</v>
      </c>
    </row>
    <row r="7" spans="1:12" ht="28.5">
      <c r="A7" s="104" t="s">
        <v>6</v>
      </c>
      <c r="B7" s="147" t="s">
        <v>80</v>
      </c>
      <c r="C7" s="91" t="s">
        <v>5</v>
      </c>
      <c r="D7" s="91" t="str">
        <f>C7</f>
        <v>Х</v>
      </c>
      <c r="E7" s="91" t="str">
        <f>D7</f>
        <v>Х</v>
      </c>
      <c r="F7" s="91">
        <v>1210000000</v>
      </c>
      <c r="G7" s="91" t="s">
        <v>136</v>
      </c>
      <c r="H7" s="37"/>
      <c r="I7" s="37"/>
      <c r="J7" s="37"/>
      <c r="K7" s="37"/>
      <c r="L7" s="37">
        <f>'ПР3. 10.ПП1.Дороги.2.Мер.'!H24</f>
        <v>246372255.24999997</v>
      </c>
    </row>
    <row r="8" spans="1:12" ht="74.25" customHeight="1">
      <c r="A8" s="298" t="s">
        <v>26</v>
      </c>
      <c r="B8" s="14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5" t="s">
        <v>136</v>
      </c>
      <c r="D8" s="65" t="s">
        <v>136</v>
      </c>
      <c r="E8" s="65" t="s">
        <v>136</v>
      </c>
      <c r="F8" s="65" t="str">
        <f>'ПР3. 10.ПП1.Дороги.2.Мер.'!F10</f>
        <v>12100S393А</v>
      </c>
      <c r="G8" s="65" t="s">
        <v>136</v>
      </c>
      <c r="H8" s="39">
        <v>36475719.57</v>
      </c>
      <c r="I8" s="39">
        <v>21609015.219999999</v>
      </c>
      <c r="J8" s="39">
        <v>14390455.029999999</v>
      </c>
      <c r="K8" s="39">
        <v>11021649.18</v>
      </c>
      <c r="L8" s="39">
        <f>L10</f>
        <v>83496839</v>
      </c>
    </row>
    <row r="9" spans="1:12">
      <c r="A9" s="298"/>
      <c r="B9" s="93" t="s">
        <v>171</v>
      </c>
      <c r="C9" s="94"/>
      <c r="D9" s="96"/>
      <c r="E9" s="96"/>
      <c r="F9" s="96"/>
      <c r="G9" s="96"/>
      <c r="H9" s="95"/>
      <c r="I9" s="95"/>
      <c r="J9" s="95"/>
      <c r="K9" s="95"/>
      <c r="L9" s="95"/>
    </row>
    <row r="10" spans="1:12">
      <c r="A10" s="298"/>
      <c r="B10" s="93" t="s">
        <v>57</v>
      </c>
      <c r="C10" s="94" t="str">
        <f>'ПР3. 10.ПП1.Дороги.2.Мер.'!C10</f>
        <v>009</v>
      </c>
      <c r="D10" s="94" t="str">
        <f>'ПР3. 10.ПП1.Дороги.2.Мер.'!D10</f>
        <v>04</v>
      </c>
      <c r="E10" s="94" t="str">
        <f>'ПР3. 10.ПП1.Дороги.2.Мер.'!E10</f>
        <v>09</v>
      </c>
      <c r="F10" s="94" t="str">
        <f>'ПР3. 10.ПП1.Дороги.2.Мер.'!F10</f>
        <v>12100S393А</v>
      </c>
      <c r="G10" s="94">
        <f>'ПР3. 10.ПП1.Дороги.2.Мер.'!G10</f>
        <v>244</v>
      </c>
      <c r="H10" s="95">
        <v>36475719.57</v>
      </c>
      <c r="I10" s="95">
        <v>20871041.41</v>
      </c>
      <c r="J10" s="95">
        <v>13896734.17</v>
      </c>
      <c r="K10" s="95">
        <f>12253343.84+0.01</f>
        <v>12253343.85</v>
      </c>
      <c r="L10" s="95">
        <f>'ПР3. 10.ПП1.Дороги.2.Мер.'!H10</f>
        <v>83496839</v>
      </c>
    </row>
    <row r="11" spans="1:12" ht="60">
      <c r="A11" s="298" t="s">
        <v>27</v>
      </c>
      <c r="B11" s="14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1" t="s">
        <v>136</v>
      </c>
      <c r="D11" s="61" t="s">
        <v>136</v>
      </c>
      <c r="E11" s="61" t="s">
        <v>136</v>
      </c>
      <c r="F11" s="65">
        <f>'ПР3. 10.ПП1.Дороги.2.Мер.'!F20</f>
        <v>1210000110</v>
      </c>
      <c r="G11" s="61" t="s">
        <v>136</v>
      </c>
      <c r="H11" s="39">
        <v>0</v>
      </c>
      <c r="I11" s="39">
        <v>0</v>
      </c>
      <c r="J11" s="39">
        <v>5000000</v>
      </c>
      <c r="K11" s="39">
        <v>0</v>
      </c>
      <c r="L11" s="39">
        <f>L13</f>
        <v>0</v>
      </c>
    </row>
    <row r="12" spans="1:12">
      <c r="A12" s="298"/>
      <c r="B12" s="93" t="s">
        <v>171</v>
      </c>
      <c r="C12" s="94"/>
      <c r="D12" s="96"/>
      <c r="E12" s="96"/>
      <c r="F12" s="96"/>
      <c r="G12" s="96"/>
      <c r="H12" s="95"/>
      <c r="I12" s="95"/>
      <c r="J12" s="95"/>
      <c r="K12" s="95"/>
      <c r="L12" s="95"/>
    </row>
    <row r="13" spans="1:12">
      <c r="A13" s="298"/>
      <c r="B13" s="93" t="s">
        <v>57</v>
      </c>
      <c r="C13" s="94" t="str">
        <f>'ПР3. 10.ПП1.Дороги.2.Мер.'!C20</f>
        <v>009</v>
      </c>
      <c r="D13" s="94" t="str">
        <f>'ПР3. 10.ПП1.Дороги.2.Мер.'!D20</f>
        <v>04</v>
      </c>
      <c r="E13" s="94" t="str">
        <f>'ПР3. 10.ПП1.Дороги.2.Мер.'!E20</f>
        <v>09</v>
      </c>
      <c r="F13" s="94">
        <f>'ПР3. 10.ПП1.Дороги.2.Мер.'!F20</f>
        <v>1210000110</v>
      </c>
      <c r="G13" s="94">
        <f>'ПР3. 10.ПП1.Дороги.2.Мер.'!G20</f>
        <v>870</v>
      </c>
      <c r="H13" s="95"/>
      <c r="I13" s="95"/>
      <c r="J13" s="95"/>
      <c r="K13" s="95"/>
      <c r="L13" s="95">
        <f>'ПР3. 10.ПП1.Дороги.2.Мер.'!H20</f>
        <v>0</v>
      </c>
    </row>
    <row r="14" spans="1:12" ht="30">
      <c r="A14" s="298" t="s">
        <v>28</v>
      </c>
      <c r="B14" s="14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1" t="s">
        <v>136</v>
      </c>
      <c r="D14" s="61" t="s">
        <v>136</v>
      </c>
      <c r="E14" s="61" t="s">
        <v>136</v>
      </c>
      <c r="F14" s="65">
        <f>'ПР3. 10.ПП1.Дороги.2.Мер.'!F15</f>
        <v>1210000130</v>
      </c>
      <c r="G14" s="61" t="s">
        <v>136</v>
      </c>
      <c r="H14" s="346" t="s">
        <v>294</v>
      </c>
      <c r="I14" s="347"/>
      <c r="J14" s="347"/>
      <c r="K14" s="348"/>
      <c r="L14" s="39">
        <f>L16</f>
        <v>25427261.379999999</v>
      </c>
    </row>
    <row r="15" spans="1:12">
      <c r="A15" s="298"/>
      <c r="B15" s="93" t="s">
        <v>171</v>
      </c>
      <c r="C15" s="94"/>
      <c r="D15" s="96"/>
      <c r="E15" s="96"/>
      <c r="F15" s="96"/>
      <c r="G15" s="96"/>
      <c r="H15" s="349"/>
      <c r="I15" s="350"/>
      <c r="J15" s="350"/>
      <c r="K15" s="351"/>
      <c r="L15" s="95"/>
    </row>
    <row r="16" spans="1:12">
      <c r="A16" s="298"/>
      <c r="B16" s="93" t="s">
        <v>57</v>
      </c>
      <c r="C16" s="94" t="str">
        <f>'ПР3. 10.ПП1.Дороги.2.Мер.'!C15</f>
        <v>009</v>
      </c>
      <c r="D16" s="94" t="str">
        <f>'ПР3. 10.ПП1.Дороги.2.Мер.'!D15</f>
        <v>04</v>
      </c>
      <c r="E16" s="94" t="str">
        <f>'ПР3. 10.ПП1.Дороги.2.Мер.'!E15</f>
        <v>09</v>
      </c>
      <c r="F16" s="94">
        <f>'ПР3. 10.ПП1.Дороги.2.Мер.'!F15</f>
        <v>1210000130</v>
      </c>
      <c r="G16" s="94">
        <f>'ПР3. 10.ПП1.Дороги.2.Мер.'!G15</f>
        <v>244</v>
      </c>
      <c r="H16" s="352"/>
      <c r="I16" s="353"/>
      <c r="J16" s="353"/>
      <c r="K16" s="354"/>
      <c r="L16" s="95">
        <f>'ПР3. 10.ПП1.Дороги.2.Мер.'!H15</f>
        <v>25427261.379999999</v>
      </c>
    </row>
    <row r="17" spans="1:12" ht="30">
      <c r="A17" s="298" t="s">
        <v>96</v>
      </c>
      <c r="B17" s="14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1" t="s">
        <v>136</v>
      </c>
      <c r="D17" s="61" t="s">
        <v>136</v>
      </c>
      <c r="E17" s="61" t="s">
        <v>136</v>
      </c>
      <c r="F17" s="65">
        <f>'ПР3. 10.ПП1.Дороги.2.Мер.'!F19</f>
        <v>1210000140</v>
      </c>
      <c r="G17" s="61" t="s">
        <v>136</v>
      </c>
      <c r="H17" s="346" t="s">
        <v>294</v>
      </c>
      <c r="I17" s="347"/>
      <c r="J17" s="347"/>
      <c r="K17" s="348"/>
      <c r="L17" s="39">
        <f>L19</f>
        <v>370541.24</v>
      </c>
    </row>
    <row r="18" spans="1:12">
      <c r="A18" s="298"/>
      <c r="B18" s="93" t="s">
        <v>171</v>
      </c>
      <c r="C18" s="94"/>
      <c r="D18" s="96"/>
      <c r="E18" s="96"/>
      <c r="F18" s="96"/>
      <c r="G18" s="96"/>
      <c r="H18" s="349"/>
      <c r="I18" s="350"/>
      <c r="J18" s="350"/>
      <c r="K18" s="351"/>
      <c r="L18" s="95"/>
    </row>
    <row r="19" spans="1:12">
      <c r="A19" s="298"/>
      <c r="B19" s="93" t="s">
        <v>57</v>
      </c>
      <c r="C19" s="94" t="str">
        <f>'ПР3. 10.ПП1.Дороги.2.Мер.'!C19</f>
        <v>009</v>
      </c>
      <c r="D19" s="94" t="str">
        <f>'ПР3. 10.ПП1.Дороги.2.Мер.'!D19</f>
        <v>04</v>
      </c>
      <c r="E19" s="94" t="str">
        <f>'ПР3. 10.ПП1.Дороги.2.Мер.'!E19</f>
        <v>09</v>
      </c>
      <c r="F19" s="94">
        <f>'ПР3. 10.ПП1.Дороги.2.Мер.'!F19</f>
        <v>1210000140</v>
      </c>
      <c r="G19" s="94">
        <f>'ПР3. 10.ПП1.Дороги.2.Мер.'!G19</f>
        <v>243</v>
      </c>
      <c r="H19" s="352"/>
      <c r="I19" s="353"/>
      <c r="J19" s="353"/>
      <c r="K19" s="354"/>
      <c r="L19" s="95">
        <f>'ПР3. 10.ПП1.Дороги.2.Мер.'!H19</f>
        <v>370541.24</v>
      </c>
    </row>
    <row r="20" spans="1:12" ht="60">
      <c r="A20" s="298" t="s">
        <v>113</v>
      </c>
      <c r="B20" s="14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1" t="s">
        <v>136</v>
      </c>
      <c r="D20" s="61" t="s">
        <v>136</v>
      </c>
      <c r="E20" s="61" t="s">
        <v>136</v>
      </c>
      <c r="F20" s="65">
        <f>'ПР3. 10.ПП1.Дороги.2.Мер.'!F18</f>
        <v>1210000150</v>
      </c>
      <c r="G20" s="61" t="s">
        <v>136</v>
      </c>
      <c r="H20" s="346" t="s">
        <v>294</v>
      </c>
      <c r="I20" s="347"/>
      <c r="J20" s="347"/>
      <c r="K20" s="348"/>
      <c r="L20" s="39">
        <f>L22</f>
        <v>26478264.510000002</v>
      </c>
    </row>
    <row r="21" spans="1:12">
      <c r="A21" s="298"/>
      <c r="B21" s="93" t="s">
        <v>171</v>
      </c>
      <c r="C21" s="94"/>
      <c r="D21" s="96"/>
      <c r="E21" s="96"/>
      <c r="F21" s="96"/>
      <c r="G21" s="96"/>
      <c r="H21" s="349"/>
      <c r="I21" s="350"/>
      <c r="J21" s="350"/>
      <c r="K21" s="351"/>
      <c r="L21" s="95"/>
    </row>
    <row r="22" spans="1:12">
      <c r="A22" s="298"/>
      <c r="B22" s="93" t="s">
        <v>57</v>
      </c>
      <c r="C22" s="94" t="str">
        <f>'ПР3. 10.ПП1.Дороги.2.Мер.'!C18</f>
        <v>009</v>
      </c>
      <c r="D22" s="94" t="str">
        <f>'ПР3. 10.ПП1.Дороги.2.Мер.'!D18</f>
        <v>04</v>
      </c>
      <c r="E22" s="94" t="str">
        <f>'ПР3. 10.ПП1.Дороги.2.Мер.'!E18</f>
        <v>09</v>
      </c>
      <c r="F22" s="94">
        <f>'ПР3. 10.ПП1.Дороги.2.Мер.'!F18</f>
        <v>1210000150</v>
      </c>
      <c r="G22" s="94">
        <f>'ПР3. 10.ПП1.Дороги.2.Мер.'!G18</f>
        <v>810</v>
      </c>
      <c r="H22" s="352"/>
      <c r="I22" s="353"/>
      <c r="J22" s="353"/>
      <c r="K22" s="354"/>
      <c r="L22" s="95">
        <f>'ПР3. 10.ПП1.Дороги.2.Мер.'!H18</f>
        <v>26478264.510000002</v>
      </c>
    </row>
    <row r="23" spans="1:12" ht="28.5">
      <c r="A23" s="72" t="s">
        <v>7</v>
      </c>
      <c r="B23" s="147" t="s">
        <v>76</v>
      </c>
      <c r="C23" s="91" t="s">
        <v>5</v>
      </c>
      <c r="D23" s="91" t="str">
        <f>C23</f>
        <v>Х</v>
      </c>
      <c r="E23" s="91" t="str">
        <f>D23</f>
        <v>Х</v>
      </c>
      <c r="F23" s="91">
        <v>1220000000</v>
      </c>
      <c r="G23" s="91" t="s">
        <v>136</v>
      </c>
      <c r="H23" s="37"/>
      <c r="I23" s="37"/>
      <c r="J23" s="37"/>
      <c r="K23" s="37"/>
      <c r="L23" s="37">
        <f>'ПР5. 13.ПП2.БДД.2.Мер.'!H20</f>
        <v>1691532</v>
      </c>
    </row>
    <row r="24" spans="1:12" ht="45">
      <c r="A24" s="298" t="s">
        <v>29</v>
      </c>
      <c r="B24" s="14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1" t="s">
        <v>136</v>
      </c>
      <c r="D24" s="61" t="s">
        <v>136</v>
      </c>
      <c r="E24" s="61" t="s">
        <v>136</v>
      </c>
      <c r="F24" s="65" t="str">
        <f>'ПР5. 13.ПП2.БДД.2.Мер.'!F11</f>
        <v>1220000010</v>
      </c>
      <c r="G24" s="61" t="s">
        <v>136</v>
      </c>
      <c r="H24" s="39">
        <v>40000</v>
      </c>
      <c r="I24" s="39">
        <v>50000</v>
      </c>
      <c r="J24" s="39">
        <v>55000</v>
      </c>
      <c r="K24" s="39">
        <v>55000</v>
      </c>
      <c r="L24" s="39">
        <f>L26</f>
        <v>180240</v>
      </c>
    </row>
    <row r="25" spans="1:12">
      <c r="A25" s="298"/>
      <c r="B25" s="93" t="s">
        <v>171</v>
      </c>
      <c r="C25" s="94"/>
      <c r="D25" s="96"/>
      <c r="E25" s="96"/>
      <c r="F25" s="96"/>
      <c r="G25" s="96"/>
      <c r="H25" s="95"/>
      <c r="I25" s="95"/>
      <c r="J25" s="95"/>
      <c r="K25" s="95"/>
      <c r="L25" s="95"/>
    </row>
    <row r="26" spans="1:12">
      <c r="A26" s="298"/>
      <c r="B26" s="93" t="s">
        <v>57</v>
      </c>
      <c r="C26" s="94" t="str">
        <f>'ПР5. 13.ПП2.БДД.2.Мер.'!C11</f>
        <v>009</v>
      </c>
      <c r="D26" s="94" t="str">
        <f>'ПР5. 13.ПП2.БДД.2.Мер.'!D11</f>
        <v>05</v>
      </c>
      <c r="E26" s="94" t="str">
        <f>'ПР5. 13.ПП2.БДД.2.Мер.'!E11</f>
        <v>03</v>
      </c>
      <c r="F26" s="94" t="str">
        <f>'ПР5. 13.ПП2.БДД.2.Мер.'!F11</f>
        <v>1220000010</v>
      </c>
      <c r="G26" s="94" t="str">
        <f>'ПР5. 13.ПП2.БДД.2.Мер.'!G11</f>
        <v>244</v>
      </c>
      <c r="H26" s="95">
        <v>40000</v>
      </c>
      <c r="I26" s="95">
        <v>50000</v>
      </c>
      <c r="J26" s="95">
        <v>55000</v>
      </c>
      <c r="K26" s="95">
        <v>55000</v>
      </c>
      <c r="L26" s="95">
        <f>'ПР5. 13.ПП2.БДД.2.Мер.'!H11</f>
        <v>180240</v>
      </c>
    </row>
    <row r="27" spans="1:12" ht="30">
      <c r="A27" s="298" t="s">
        <v>30</v>
      </c>
      <c r="B27" s="146" t="str">
        <f>'ПР5. 13.ПП2.БДД.2.Мер.'!A13</f>
        <v>Проведение конкурсов по тематике "Безопасность дорожного движения в ЗАТО Железногорск"</v>
      </c>
      <c r="C27" s="61" t="s">
        <v>136</v>
      </c>
      <c r="D27" s="61" t="s">
        <v>136</v>
      </c>
      <c r="E27" s="61" t="s">
        <v>136</v>
      </c>
      <c r="F27" s="65" t="str">
        <f>'ПР5. 13.ПП2.БДД.2.Мер.'!F13</f>
        <v>1220000020</v>
      </c>
      <c r="G27" s="61" t="s">
        <v>136</v>
      </c>
      <c r="H27" s="39">
        <v>0</v>
      </c>
      <c r="I27" s="39">
        <v>0</v>
      </c>
      <c r="J27" s="39">
        <v>80000</v>
      </c>
      <c r="K27" s="39">
        <v>0</v>
      </c>
      <c r="L27" s="39">
        <f>L29</f>
        <v>80000</v>
      </c>
    </row>
    <row r="28" spans="1:12">
      <c r="A28" s="298"/>
      <c r="B28" s="93" t="s">
        <v>171</v>
      </c>
      <c r="C28" s="94"/>
      <c r="D28" s="96"/>
      <c r="E28" s="96"/>
      <c r="F28" s="96"/>
      <c r="G28" s="96"/>
      <c r="H28" s="95"/>
      <c r="I28" s="95"/>
      <c r="J28" s="95"/>
      <c r="K28" s="95"/>
      <c r="L28" s="95"/>
    </row>
    <row r="29" spans="1:12">
      <c r="A29" s="298"/>
      <c r="B29" s="93" t="s">
        <v>57</v>
      </c>
      <c r="C29" s="94" t="str">
        <f>'ПР5. 13.ПП2.БДД.2.Мер.'!C13</f>
        <v>009</v>
      </c>
      <c r="D29" s="94" t="str">
        <f>'ПР5. 13.ПП2.БДД.2.Мер.'!D13</f>
        <v>01</v>
      </c>
      <c r="E29" s="94" t="str">
        <f>'ПР5. 13.ПП2.БДД.2.Мер.'!E13</f>
        <v>13</v>
      </c>
      <c r="F29" s="94" t="str">
        <f>'ПР5. 13.ПП2.БДД.2.Мер.'!F13</f>
        <v>1220000020</v>
      </c>
      <c r="G29" s="94" t="str">
        <f>'ПР5. 13.ПП2.БДД.2.Мер.'!G13</f>
        <v>244</v>
      </c>
      <c r="H29" s="95">
        <v>0</v>
      </c>
      <c r="I29" s="95">
        <v>0</v>
      </c>
      <c r="J29" s="95">
        <v>80000</v>
      </c>
      <c r="K29" s="95">
        <v>0</v>
      </c>
      <c r="L29" s="95">
        <f>'ПР5. 13.ПП2.БДД.2.Мер.'!H13</f>
        <v>80000</v>
      </c>
    </row>
    <row r="30" spans="1:12" ht="30">
      <c r="A30" s="298" t="s">
        <v>31</v>
      </c>
      <c r="B30" s="146" t="str">
        <f>'ПР5. 13.ПП2.БДД.2.Мер.'!A14</f>
        <v>Организация социальной рекламы и печатной продукции по безопасности дорожного движения</v>
      </c>
      <c r="C30" s="61" t="s">
        <v>136</v>
      </c>
      <c r="D30" s="61" t="s">
        <v>136</v>
      </c>
      <c r="E30" s="61" t="s">
        <v>136</v>
      </c>
      <c r="F30" s="65" t="str">
        <f>'ПР5. 13.ПП2.БДД.2.Мер.'!F14</f>
        <v>1220000030</v>
      </c>
      <c r="G30" s="61" t="s">
        <v>136</v>
      </c>
      <c r="H30" s="39">
        <v>0</v>
      </c>
      <c r="I30" s="39">
        <v>90000</v>
      </c>
      <c r="J30" s="39">
        <v>0</v>
      </c>
      <c r="K30" s="39">
        <v>0</v>
      </c>
      <c r="L30" s="39">
        <f>L32</f>
        <v>90000</v>
      </c>
    </row>
    <row r="31" spans="1:12">
      <c r="A31" s="298"/>
      <c r="B31" s="93" t="s">
        <v>171</v>
      </c>
      <c r="C31" s="94"/>
      <c r="D31" s="96"/>
      <c r="E31" s="96"/>
      <c r="F31" s="96"/>
      <c r="G31" s="96"/>
      <c r="H31" s="95"/>
      <c r="I31" s="95"/>
      <c r="J31" s="95"/>
      <c r="K31" s="95"/>
      <c r="L31" s="95"/>
    </row>
    <row r="32" spans="1:12">
      <c r="A32" s="298"/>
      <c r="B32" s="93" t="s">
        <v>57</v>
      </c>
      <c r="C32" s="94" t="str">
        <f>'ПР5. 13.ПП2.БДД.2.Мер.'!C14</f>
        <v>009</v>
      </c>
      <c r="D32" s="94" t="str">
        <f>'ПР5. 13.ПП2.БДД.2.Мер.'!D14</f>
        <v>01</v>
      </c>
      <c r="E32" s="94" t="str">
        <f>'ПР5. 13.ПП2.БДД.2.Мер.'!E14</f>
        <v>13</v>
      </c>
      <c r="F32" s="94" t="str">
        <f>'ПР5. 13.ПП2.БДД.2.Мер.'!F14</f>
        <v>1220000030</v>
      </c>
      <c r="G32" s="94" t="str">
        <f>'ПР5. 13.ПП2.БДД.2.Мер.'!G14</f>
        <v>244</v>
      </c>
      <c r="H32" s="95">
        <v>0</v>
      </c>
      <c r="I32" s="95">
        <v>90000</v>
      </c>
      <c r="J32" s="95">
        <v>0</v>
      </c>
      <c r="K32" s="95">
        <v>0</v>
      </c>
      <c r="L32" s="95">
        <f>'ПР5. 13.ПП2.БДД.2.Мер.'!H14</f>
        <v>90000</v>
      </c>
    </row>
    <row r="33" spans="1:12" ht="73.5" customHeight="1">
      <c r="A33" s="104" t="s">
        <v>8</v>
      </c>
      <c r="B33" s="147" t="s">
        <v>88</v>
      </c>
      <c r="C33" s="91" t="s">
        <v>5</v>
      </c>
      <c r="D33" s="91" t="str">
        <f>C33</f>
        <v>Х</v>
      </c>
      <c r="E33" s="91" t="str">
        <f>D33</f>
        <v>Х</v>
      </c>
      <c r="F33" s="91">
        <v>1230000000</v>
      </c>
      <c r="G33" s="91" t="s">
        <v>136</v>
      </c>
      <c r="H33" s="37"/>
      <c r="I33" s="37"/>
      <c r="J33" s="37"/>
      <c r="K33" s="37"/>
      <c r="L33" s="37">
        <f>'ПР6. 16.ПП3.Трансп.2.Мер.'!H11</f>
        <v>122549000</v>
      </c>
    </row>
    <row r="34" spans="1:12" ht="75">
      <c r="A34" s="298" t="s">
        <v>32</v>
      </c>
      <c r="B34" s="14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1" t="s">
        <v>136</v>
      </c>
      <c r="D34" s="61" t="s">
        <v>136</v>
      </c>
      <c r="E34" s="61" t="s">
        <v>136</v>
      </c>
      <c r="F34" s="65">
        <f>F36</f>
        <v>1230000010</v>
      </c>
      <c r="G34" s="61" t="s">
        <v>136</v>
      </c>
      <c r="H34" s="39">
        <v>23623382.75</v>
      </c>
      <c r="I34" s="39">
        <v>14477001.65</v>
      </c>
      <c r="J34" s="39">
        <v>18982416.309999999</v>
      </c>
      <c r="K34" s="39">
        <v>23476199.289999999</v>
      </c>
      <c r="L34" s="39">
        <f>L36</f>
        <v>89159000</v>
      </c>
    </row>
    <row r="35" spans="1:12" s="97" customFormat="1" ht="12.75" customHeight="1">
      <c r="A35" s="298"/>
      <c r="B35" s="93" t="s">
        <v>171</v>
      </c>
      <c r="C35" s="94"/>
      <c r="D35" s="96"/>
      <c r="E35" s="96"/>
      <c r="F35" s="96"/>
      <c r="G35" s="96"/>
      <c r="H35" s="95"/>
      <c r="I35" s="95"/>
      <c r="J35" s="95"/>
      <c r="K35" s="95"/>
      <c r="L35" s="95"/>
    </row>
    <row r="36" spans="1:12" s="97" customFormat="1" ht="12.75" customHeight="1">
      <c r="A36" s="298"/>
      <c r="B36" s="93" t="s">
        <v>57</v>
      </c>
      <c r="C36" s="95" t="str">
        <f>'ПР6. 16.ПП3.Трансп.2.Мер.'!C9</f>
        <v>009</v>
      </c>
      <c r="D36" s="95" t="str">
        <f>'ПР6. 16.ПП3.Трансп.2.Мер.'!D9</f>
        <v>04</v>
      </c>
      <c r="E36" s="95" t="str">
        <f>'ПР6. 16.ПП3.Трансп.2.Мер.'!E9</f>
        <v>08</v>
      </c>
      <c r="F36" s="65">
        <f>'ПР6. 16.ПП3.Трансп.2.Мер.'!F9</f>
        <v>1230000010</v>
      </c>
      <c r="G36" s="95" t="str">
        <f>'ПР6. 16.ПП3.Трансп.2.Мер.'!G9</f>
        <v>810</v>
      </c>
      <c r="H36" s="95">
        <v>23623382.75</v>
      </c>
      <c r="I36" s="95">
        <v>14477001.65</v>
      </c>
      <c r="J36" s="95">
        <v>18982416.309999999</v>
      </c>
      <c r="K36" s="95">
        <v>23476199.289999999</v>
      </c>
      <c r="L36" s="95">
        <f>'ПР6. 16.ПП3.Трансп.2.Мер.'!H9</f>
        <v>89159000</v>
      </c>
    </row>
    <row r="37" spans="1:12">
      <c r="A37" s="298" t="s">
        <v>137</v>
      </c>
      <c r="B37" s="146" t="str">
        <f>'ПР6. 16.ПП3.Трансп.2.Мер.'!A10</f>
        <v>Приобретение автобусов для муниципальных нужд</v>
      </c>
      <c r="C37" s="61" t="s">
        <v>136</v>
      </c>
      <c r="D37" s="61" t="s">
        <v>136</v>
      </c>
      <c r="E37" s="61" t="s">
        <v>136</v>
      </c>
      <c r="F37" s="65">
        <f>'ПР6. 16.ПП3.Трансп.2.Мер.'!F10</f>
        <v>1230000020</v>
      </c>
      <c r="G37" s="61"/>
      <c r="H37" s="39">
        <v>0</v>
      </c>
      <c r="I37" s="39">
        <v>0</v>
      </c>
      <c r="J37" s="39">
        <v>35000000</v>
      </c>
      <c r="K37" s="39">
        <v>0</v>
      </c>
      <c r="L37" s="39">
        <f>L39</f>
        <v>33390000</v>
      </c>
    </row>
    <row r="38" spans="1:12" s="97" customFormat="1" ht="12.75" customHeight="1">
      <c r="A38" s="298"/>
      <c r="B38" s="93" t="s">
        <v>171</v>
      </c>
      <c r="C38" s="94"/>
      <c r="D38" s="96"/>
      <c r="E38" s="96"/>
      <c r="F38" s="96"/>
      <c r="G38" s="96"/>
      <c r="H38" s="95"/>
      <c r="I38" s="95"/>
      <c r="J38" s="95"/>
      <c r="K38" s="95"/>
      <c r="L38" s="95"/>
    </row>
    <row r="39" spans="1:12" s="97" customFormat="1" ht="12.75" customHeight="1">
      <c r="A39" s="298"/>
      <c r="B39" s="93" t="s">
        <v>57</v>
      </c>
      <c r="C39" s="95" t="str">
        <f>'ПР6. 16.ПП3.Трансп.2.Мер.'!C10</f>
        <v>009</v>
      </c>
      <c r="D39" s="95" t="str">
        <f>'ПР6. 16.ПП3.Трансп.2.Мер.'!D10</f>
        <v>04</v>
      </c>
      <c r="E39" s="95" t="str">
        <f>'ПР6. 16.ПП3.Трансп.2.Мер.'!E10</f>
        <v>08</v>
      </c>
      <c r="F39" s="65">
        <f>'ПР6. 16.ПП3.Трансп.2.Мер.'!F10</f>
        <v>1230000020</v>
      </c>
      <c r="G39" s="100">
        <f>'ПР6. 16.ПП3.Трансп.2.Мер.'!G10</f>
        <v>244</v>
      </c>
      <c r="H39" s="95">
        <v>0</v>
      </c>
      <c r="I39" s="95">
        <v>0</v>
      </c>
      <c r="J39" s="95">
        <v>35000000</v>
      </c>
      <c r="K39" s="95">
        <v>0</v>
      </c>
      <c r="L39" s="95">
        <f>'ПР6. 16.ПП3.Трансп.2.Мер.'!H10</f>
        <v>33390000</v>
      </c>
    </row>
    <row r="40" spans="1:12" ht="44.25" customHeight="1">
      <c r="A40" s="104" t="s">
        <v>67</v>
      </c>
      <c r="B40" s="147" t="s">
        <v>100</v>
      </c>
      <c r="C40" s="91" t="s">
        <v>5</v>
      </c>
      <c r="D40" s="91" t="str">
        <f>C40</f>
        <v>Х</v>
      </c>
      <c r="E40" s="91" t="str">
        <f>D40</f>
        <v>Х</v>
      </c>
      <c r="F40" s="91">
        <v>1240000000</v>
      </c>
      <c r="G40" s="91" t="s">
        <v>136</v>
      </c>
      <c r="H40" s="37"/>
      <c r="I40" s="37"/>
      <c r="J40" s="37"/>
      <c r="K40" s="37"/>
      <c r="L40" s="37">
        <f>'ПР4. 19.ПП4.Благ.2.Мер.'!H18</f>
        <v>96360353.649999991</v>
      </c>
    </row>
    <row r="41" spans="1:12" ht="15" customHeight="1">
      <c r="A41" s="298" t="s">
        <v>68</v>
      </c>
      <c r="B41" s="146" t="s">
        <v>111</v>
      </c>
      <c r="C41" s="61" t="s">
        <v>136</v>
      </c>
      <c r="D41" s="61" t="s">
        <v>136</v>
      </c>
      <c r="E41" s="61" t="s">
        <v>136</v>
      </c>
      <c r="F41" s="65">
        <f>F43</f>
        <v>1240000010</v>
      </c>
      <c r="G41" s="61" t="s">
        <v>136</v>
      </c>
      <c r="H41" s="39">
        <f>H43+H44</f>
        <v>11833563</v>
      </c>
      <c r="I41" s="39">
        <f t="shared" ref="I41:K41" si="0">I43+I44</f>
        <v>9821595</v>
      </c>
      <c r="J41" s="39">
        <f t="shared" si="0"/>
        <v>11000121</v>
      </c>
      <c r="K41" s="39">
        <f t="shared" si="0"/>
        <v>11719106</v>
      </c>
      <c r="L41" s="39">
        <f>L43+L44</f>
        <v>46374385</v>
      </c>
    </row>
    <row r="42" spans="1:12" s="97" customFormat="1" ht="12.75" customHeight="1">
      <c r="A42" s="298"/>
      <c r="B42" s="93" t="s">
        <v>171</v>
      </c>
      <c r="C42" s="94"/>
      <c r="D42" s="96"/>
      <c r="E42" s="96"/>
      <c r="F42" s="96"/>
      <c r="G42" s="96"/>
      <c r="H42" s="95"/>
      <c r="I42" s="95"/>
      <c r="J42" s="95"/>
      <c r="K42" s="95"/>
      <c r="L42" s="95"/>
    </row>
    <row r="43" spans="1:12" s="97" customFormat="1" ht="12.75" customHeight="1">
      <c r="A43" s="298"/>
      <c r="B43" s="93" t="s">
        <v>57</v>
      </c>
      <c r="C43" s="94" t="str">
        <f>'ПР4. 19.ПП4.Благ.2.Мер.'!C9</f>
        <v>009</v>
      </c>
      <c r="D43" s="94" t="str">
        <f>'ПР4. 19.ПП4.Благ.2.Мер.'!D9</f>
        <v>05</v>
      </c>
      <c r="E43" s="94" t="str">
        <f>'ПР4. 19.ПП4.Благ.2.Мер.'!E9</f>
        <v>03</v>
      </c>
      <c r="F43" s="94">
        <f>'ПР4. 19.ПП4.Благ.2.Мер.'!F9</f>
        <v>1240000010</v>
      </c>
      <c r="G43" s="94">
        <f>'ПР4. 19.ПП4.Благ.2.Мер.'!G9</f>
        <v>244</v>
      </c>
      <c r="H43" s="95">
        <v>5151542</v>
      </c>
      <c r="I43" s="95">
        <v>2821595</v>
      </c>
      <c r="J43" s="95">
        <v>2719297</v>
      </c>
      <c r="K43" s="95">
        <v>5037085</v>
      </c>
      <c r="L43" s="95">
        <f>'ПР4. 19.ПП4.Благ.2.Мер.'!H9</f>
        <v>17729519</v>
      </c>
    </row>
    <row r="44" spans="1:12" s="97" customFormat="1" ht="12.75" customHeight="1">
      <c r="A44" s="298"/>
      <c r="B44" s="93" t="s">
        <v>57</v>
      </c>
      <c r="C44" s="94" t="str">
        <f>'ПР4. 19.ПП4.Благ.2.Мер.'!C10</f>
        <v>009</v>
      </c>
      <c r="D44" s="94" t="str">
        <f>'ПР4. 19.ПП4.Благ.2.Мер.'!D10</f>
        <v>05</v>
      </c>
      <c r="E44" s="94" t="str">
        <f>'ПР4. 19.ПП4.Благ.2.Мер.'!E10</f>
        <v>03</v>
      </c>
      <c r="F44" s="94">
        <f>'ПР4. 19.ПП4.Благ.2.Мер.'!F10</f>
        <v>1240000010</v>
      </c>
      <c r="G44" s="94" t="str">
        <f>'ПР4. 19.ПП4.Благ.2.Мер.'!G10</f>
        <v>810</v>
      </c>
      <c r="H44" s="95">
        <v>6682021</v>
      </c>
      <c r="I44" s="95">
        <v>7000000</v>
      </c>
      <c r="J44" s="95">
        <v>8280824</v>
      </c>
      <c r="K44" s="95">
        <v>6682021</v>
      </c>
      <c r="L44" s="95">
        <f>'ПР4. 19.ПП4.Благ.2.Мер.'!H10</f>
        <v>28644866</v>
      </c>
    </row>
    <row r="45" spans="1:12">
      <c r="A45" s="298" t="s">
        <v>69</v>
      </c>
      <c r="B45" s="146" t="s">
        <v>60</v>
      </c>
      <c r="C45" s="61" t="s">
        <v>136</v>
      </c>
      <c r="D45" s="61" t="s">
        <v>136</v>
      </c>
      <c r="E45" s="61" t="s">
        <v>136</v>
      </c>
      <c r="F45" s="65">
        <f>F47</f>
        <v>1240000020</v>
      </c>
      <c r="G45" s="61" t="s">
        <v>136</v>
      </c>
      <c r="H45" s="39">
        <f>H47+H48</f>
        <v>2374334</v>
      </c>
      <c r="I45" s="39">
        <f t="shared" ref="I45:K45" si="1">I47+I48</f>
        <v>3517084</v>
      </c>
      <c r="J45" s="39">
        <f t="shared" si="1"/>
        <v>5187636</v>
      </c>
      <c r="K45" s="39">
        <f t="shared" si="1"/>
        <v>7969001</v>
      </c>
      <c r="L45" s="39">
        <f>L47+L48</f>
        <v>18723876</v>
      </c>
    </row>
    <row r="46" spans="1:12" s="97" customFormat="1" ht="12.75" customHeight="1">
      <c r="A46" s="298"/>
      <c r="B46" s="93" t="s">
        <v>171</v>
      </c>
      <c r="C46" s="94"/>
      <c r="D46" s="96"/>
      <c r="E46" s="96"/>
      <c r="F46" s="96"/>
      <c r="G46" s="96"/>
      <c r="H46" s="95"/>
      <c r="I46" s="95"/>
      <c r="J46" s="95"/>
      <c r="K46" s="95"/>
      <c r="L46" s="95"/>
    </row>
    <row r="47" spans="1:12" s="97" customFormat="1" ht="12.75" customHeight="1">
      <c r="A47" s="298"/>
      <c r="B47" s="93" t="s">
        <v>57</v>
      </c>
      <c r="C47" s="95" t="str">
        <f>'ПР4. 19.ПП4.Благ.2.Мер.'!C11</f>
        <v>009</v>
      </c>
      <c r="D47" s="95" t="str">
        <f>'ПР4. 19.ПП4.Благ.2.Мер.'!D11</f>
        <v>05</v>
      </c>
      <c r="E47" s="95" t="str">
        <f>'ПР4. 19.ПП4.Благ.2.Мер.'!E11</f>
        <v>03</v>
      </c>
      <c r="F47" s="94">
        <f>'ПР4. 19.ПП4.Благ.2.Мер.'!F11</f>
        <v>1240000020</v>
      </c>
      <c r="G47" s="95" t="str">
        <f>'ПР4. 19.ПП4.Благ.2.Мер.'!G11</f>
        <v>244</v>
      </c>
      <c r="H47" s="95">
        <v>46500</v>
      </c>
      <c r="I47" s="95">
        <v>46500</v>
      </c>
      <c r="J47" s="95">
        <v>318679</v>
      </c>
      <c r="K47" s="95">
        <v>46500</v>
      </c>
      <c r="L47" s="95">
        <f>'ПР4. 19.ПП4.Благ.2.Мер.'!H11</f>
        <v>134000</v>
      </c>
    </row>
    <row r="48" spans="1:12" s="97" customFormat="1" ht="12.75" customHeight="1">
      <c r="A48" s="298"/>
      <c r="B48" s="93" t="s">
        <v>57</v>
      </c>
      <c r="C48" s="95" t="str">
        <f>'ПР4. 19.ПП4.Благ.2.Мер.'!C12</f>
        <v>009</v>
      </c>
      <c r="D48" s="95" t="str">
        <f>'ПР4. 19.ПП4.Благ.2.Мер.'!D12</f>
        <v>05</v>
      </c>
      <c r="E48" s="95" t="str">
        <f>'ПР4. 19.ПП4.Благ.2.Мер.'!E12</f>
        <v>03</v>
      </c>
      <c r="F48" s="94">
        <f>'ПР4. 19.ПП4.Благ.2.Мер.'!F12</f>
        <v>1240000020</v>
      </c>
      <c r="G48" s="95" t="str">
        <f>'ПР4. 19.ПП4.Благ.2.Мер.'!G12</f>
        <v>810</v>
      </c>
      <c r="H48" s="95">
        <v>2327834</v>
      </c>
      <c r="I48" s="95">
        <v>3470584</v>
      </c>
      <c r="J48" s="95">
        <v>4868957</v>
      </c>
      <c r="K48" s="95">
        <f>L48-H48-I48-J48</f>
        <v>7922501</v>
      </c>
      <c r="L48" s="95">
        <f>'ПР4. 19.ПП4.Благ.2.Мер.'!H12</f>
        <v>18589876</v>
      </c>
    </row>
    <row r="49" spans="1:13">
      <c r="A49" s="298" t="s">
        <v>112</v>
      </c>
      <c r="B49" s="146" t="str">
        <f>'ПР4. 19.ПП4.Благ.2.Мер.'!A13</f>
        <v>Благоустройство мест массового отдыха населения</v>
      </c>
      <c r="C49" s="61" t="s">
        <v>136</v>
      </c>
      <c r="D49" s="61" t="s">
        <v>136</v>
      </c>
      <c r="E49" s="61" t="s">
        <v>136</v>
      </c>
      <c r="F49" s="65">
        <f>F51</f>
        <v>1240000030</v>
      </c>
      <c r="G49" s="61" t="s">
        <v>136</v>
      </c>
      <c r="H49" s="39"/>
      <c r="I49" s="39"/>
      <c r="J49" s="39"/>
      <c r="K49" s="39"/>
      <c r="L49" s="39">
        <f>L51</f>
        <v>425995</v>
      </c>
    </row>
    <row r="50" spans="1:13" s="97" customFormat="1" ht="12.75" customHeight="1">
      <c r="A50" s="298"/>
      <c r="B50" s="93" t="s">
        <v>171</v>
      </c>
      <c r="C50" s="94"/>
      <c r="D50" s="96"/>
      <c r="E50" s="96"/>
      <c r="F50" s="96"/>
      <c r="G50" s="96"/>
      <c r="H50" s="95"/>
      <c r="I50" s="95"/>
      <c r="J50" s="95"/>
      <c r="K50" s="95"/>
      <c r="L50" s="95"/>
    </row>
    <row r="51" spans="1:13" s="97" customFormat="1" ht="12.75" customHeight="1">
      <c r="A51" s="298"/>
      <c r="B51" s="93" t="s">
        <v>57</v>
      </c>
      <c r="C51" s="95" t="str">
        <f>'ПР4. 19.ПП4.Благ.2.Мер.'!C13</f>
        <v>009</v>
      </c>
      <c r="D51" s="95" t="str">
        <f>'ПР4. 19.ПП4.Благ.2.Мер.'!D13</f>
        <v>05</v>
      </c>
      <c r="E51" s="95" t="str">
        <f>'ПР4. 19.ПП4.Благ.2.Мер.'!E13</f>
        <v>03</v>
      </c>
      <c r="F51" s="65">
        <f>'ПР4. 19.ПП4.Благ.2.Мер.'!F13</f>
        <v>1240000030</v>
      </c>
      <c r="G51" s="95" t="str">
        <f>'ПР4. 19.ПП4.Благ.2.Мер.'!G13</f>
        <v>244</v>
      </c>
      <c r="H51" s="95">
        <v>0</v>
      </c>
      <c r="I51" s="95">
        <f>48000+99999.9</f>
        <v>147999.9</v>
      </c>
      <c r="J51" s="95">
        <v>90000.1</v>
      </c>
      <c r="K51" s="95">
        <f>L51-J51-I51</f>
        <v>187995.00000000003</v>
      </c>
      <c r="L51" s="95">
        <f>'ПР4. 19.ПП4.Благ.2.Мер.'!H13</f>
        <v>425995</v>
      </c>
    </row>
    <row r="52" spans="1:13" ht="60">
      <c r="A52" s="298" t="s">
        <v>114</v>
      </c>
      <c r="B52" s="14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1" t="s">
        <v>136</v>
      </c>
      <c r="D52" s="61" t="s">
        <v>136</v>
      </c>
      <c r="E52" s="61" t="s">
        <v>136</v>
      </c>
      <c r="F52" s="65">
        <f>F54</f>
        <v>1240000060</v>
      </c>
      <c r="G52" s="61" t="s">
        <v>136</v>
      </c>
      <c r="H52" s="39">
        <v>0</v>
      </c>
      <c r="I52" s="39">
        <v>0</v>
      </c>
      <c r="J52" s="39">
        <v>100000</v>
      </c>
      <c r="K52" s="39">
        <v>0</v>
      </c>
      <c r="L52" s="39">
        <f>L54</f>
        <v>100000</v>
      </c>
    </row>
    <row r="53" spans="1:13" s="97" customFormat="1" ht="12.75" customHeight="1">
      <c r="A53" s="298"/>
      <c r="B53" s="93" t="s">
        <v>171</v>
      </c>
      <c r="C53" s="94"/>
      <c r="D53" s="96"/>
      <c r="E53" s="96"/>
      <c r="F53" s="96"/>
      <c r="G53" s="96"/>
      <c r="H53" s="95"/>
      <c r="I53" s="95"/>
      <c r="J53" s="95"/>
      <c r="K53" s="95"/>
      <c r="L53" s="95"/>
    </row>
    <row r="54" spans="1:13" s="97" customFormat="1" ht="12.75" customHeight="1">
      <c r="A54" s="298"/>
      <c r="B54" s="93" t="s">
        <v>57</v>
      </c>
      <c r="C54" s="95" t="str">
        <f>'ПР4. 19.ПП4.Благ.2.Мер.'!C14</f>
        <v>009</v>
      </c>
      <c r="D54" s="95" t="str">
        <f>'ПР4. 19.ПП4.Благ.2.Мер.'!D14</f>
        <v>05</v>
      </c>
      <c r="E54" s="95" t="str">
        <f>'ПР4. 19.ПП4.Благ.2.Мер.'!E14</f>
        <v>03</v>
      </c>
      <c r="F54" s="94">
        <f>'ПР4. 19.ПП4.Благ.2.Мер.'!F14</f>
        <v>1240000060</v>
      </c>
      <c r="G54" s="94">
        <f>'ПР4. 19.ПП4.Благ.2.Мер.'!G14</f>
        <v>244</v>
      </c>
      <c r="H54" s="95">
        <v>0</v>
      </c>
      <c r="I54" s="95">
        <v>0</v>
      </c>
      <c r="J54" s="95">
        <v>100000</v>
      </c>
      <c r="K54" s="95">
        <v>0</v>
      </c>
      <c r="L54" s="95">
        <f>'ПР4. 19.ПП4.Благ.2.Мер.'!H14</f>
        <v>100000</v>
      </c>
    </row>
    <row r="55" spans="1:13">
      <c r="A55" s="298" t="s">
        <v>116</v>
      </c>
      <c r="B55" s="146" t="s">
        <v>133</v>
      </c>
      <c r="C55" s="61" t="s">
        <v>136</v>
      </c>
      <c r="D55" s="61" t="s">
        <v>136</v>
      </c>
      <c r="E55" s="61" t="s">
        <v>136</v>
      </c>
      <c r="F55" s="65">
        <f>F57</f>
        <v>1240000070</v>
      </c>
      <c r="G55" s="61" t="s">
        <v>136</v>
      </c>
      <c r="H55" s="39">
        <f>H57</f>
        <v>5813235.8899999997</v>
      </c>
      <c r="I55" s="39">
        <f t="shared" ref="I55:K55" si="2">I57</f>
        <v>11069265.949999999</v>
      </c>
      <c r="J55" s="39">
        <f t="shared" si="2"/>
        <v>6137952.6599999992</v>
      </c>
      <c r="K55" s="39">
        <f t="shared" si="2"/>
        <v>5768385.29</v>
      </c>
      <c r="L55" s="39">
        <f>L57</f>
        <v>28788839.789999999</v>
      </c>
    </row>
    <row r="56" spans="1:13" s="97" customFormat="1" ht="12.75" customHeight="1">
      <c r="A56" s="298"/>
      <c r="B56" s="93" t="s">
        <v>171</v>
      </c>
      <c r="C56" s="94"/>
      <c r="D56" s="96"/>
      <c r="E56" s="96"/>
      <c r="F56" s="96"/>
      <c r="G56" s="96"/>
      <c r="H56" s="95"/>
      <c r="I56" s="95"/>
      <c r="J56" s="95"/>
      <c r="K56" s="95"/>
      <c r="L56" s="95"/>
    </row>
    <row r="57" spans="1:13" s="97" customFormat="1" ht="12.75" customHeight="1">
      <c r="A57" s="298"/>
      <c r="B57" s="93" t="s">
        <v>57</v>
      </c>
      <c r="C57" s="95" t="str">
        <f>'ПР4. 19.ПП4.Благ.2.Мер.'!C15</f>
        <v>009</v>
      </c>
      <c r="D57" s="95" t="str">
        <f>'ПР4. 19.ПП4.Благ.2.Мер.'!D15</f>
        <v>05</v>
      </c>
      <c r="E57" s="95" t="str">
        <f>'ПР4. 19.ПП4.Благ.2.Мер.'!E15</f>
        <v>03</v>
      </c>
      <c r="F57" s="65">
        <f>'ПР4. 19.ПП4.Благ.2.Мер.'!F15</f>
        <v>1240000070</v>
      </c>
      <c r="G57" s="94">
        <f>'ПР4. 19.ПП4.Благ.2.Мер.'!G15</f>
        <v>244</v>
      </c>
      <c r="H57" s="95">
        <v>5813235.8899999997</v>
      </c>
      <c r="I57" s="95">
        <v>11069265.949999999</v>
      </c>
      <c r="J57" s="95">
        <f>L57-H57-I57-K57</f>
        <v>6137952.6599999992</v>
      </c>
      <c r="K57" s="95">
        <v>5768385.29</v>
      </c>
      <c r="L57" s="95">
        <f>'ПР4. 19.ПП4.Благ.2.Мер.'!H15</f>
        <v>28788839.789999999</v>
      </c>
    </row>
    <row r="58" spans="1:13">
      <c r="B58" s="32"/>
      <c r="C58" s="62"/>
      <c r="D58" s="62"/>
      <c r="E58" s="62"/>
      <c r="F58" s="62"/>
      <c r="G58" s="62"/>
      <c r="H58" s="33"/>
      <c r="I58" s="33"/>
      <c r="J58" s="33"/>
      <c r="K58" s="33"/>
      <c r="L58" s="33"/>
    </row>
    <row r="59" spans="1:13">
      <c r="B59" s="32"/>
      <c r="C59" s="62"/>
      <c r="D59" s="62"/>
      <c r="E59" s="62"/>
      <c r="F59" s="62"/>
      <c r="G59" s="62"/>
      <c r="H59" s="33"/>
      <c r="I59" s="33"/>
      <c r="J59" s="33"/>
      <c r="K59" s="33"/>
      <c r="L59" s="33"/>
    </row>
    <row r="60" spans="1:13" s="11" customFormat="1">
      <c r="C60" s="60"/>
      <c r="D60" s="60"/>
      <c r="E60" s="60"/>
      <c r="F60" s="60"/>
      <c r="G60" s="60"/>
      <c r="H60" s="87"/>
      <c r="I60" s="87"/>
      <c r="J60" s="87"/>
      <c r="K60" s="87"/>
      <c r="L60" s="87"/>
      <c r="M60" s="10"/>
    </row>
    <row r="61" spans="1:13" s="11" customFormat="1" ht="15" customHeight="1">
      <c r="B61" s="148"/>
      <c r="C61" s="63"/>
      <c r="D61" s="63"/>
      <c r="E61" s="63"/>
      <c r="F61" s="63"/>
      <c r="G61" s="64"/>
      <c r="H61" s="92"/>
      <c r="I61" s="92"/>
      <c r="J61" s="92"/>
      <c r="K61" s="92"/>
      <c r="L61" s="92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4" t="s">
        <v>174</v>
      </c>
      <c r="P1" s="254"/>
      <c r="Q1" s="254"/>
      <c r="R1" s="254"/>
    </row>
    <row r="4" spans="1:18" ht="37.5" customHeight="1">
      <c r="A4" s="255" t="s">
        <v>189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</row>
    <row r="5" spans="1:18" s="99" customFormat="1" ht="15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256" t="s">
        <v>175</v>
      </c>
      <c r="R5" s="256"/>
    </row>
    <row r="6" spans="1:18" ht="51" customHeight="1">
      <c r="A6" s="252" t="s">
        <v>9</v>
      </c>
      <c r="B6" s="252" t="s">
        <v>36</v>
      </c>
      <c r="C6" s="252" t="s">
        <v>176</v>
      </c>
      <c r="D6" s="252" t="s">
        <v>177</v>
      </c>
      <c r="E6" s="252" t="s">
        <v>188</v>
      </c>
      <c r="F6" s="252" t="s">
        <v>178</v>
      </c>
      <c r="G6" s="252"/>
      <c r="H6" s="252" t="s">
        <v>190</v>
      </c>
      <c r="I6" s="252"/>
      <c r="J6" s="252"/>
      <c r="K6" s="252"/>
      <c r="L6" s="252"/>
      <c r="M6" s="252"/>
      <c r="N6" s="252"/>
      <c r="O6" s="252" t="s">
        <v>194</v>
      </c>
      <c r="P6" s="252"/>
      <c r="Q6" s="252"/>
      <c r="R6" s="252"/>
    </row>
    <row r="7" spans="1:18" ht="77.25" customHeight="1">
      <c r="A7" s="252"/>
      <c r="B7" s="252"/>
      <c r="C7" s="252"/>
      <c r="D7" s="252"/>
      <c r="E7" s="252"/>
      <c r="F7" s="88" t="s">
        <v>191</v>
      </c>
      <c r="G7" s="88" t="s">
        <v>179</v>
      </c>
      <c r="H7" s="88" t="s">
        <v>191</v>
      </c>
      <c r="I7" s="88" t="s">
        <v>180</v>
      </c>
      <c r="J7" s="88" t="s">
        <v>181</v>
      </c>
      <c r="K7" s="88" t="s">
        <v>182</v>
      </c>
      <c r="L7" s="88" t="s">
        <v>183</v>
      </c>
      <c r="M7" s="88" t="s">
        <v>184</v>
      </c>
      <c r="N7" s="88" t="s">
        <v>185</v>
      </c>
      <c r="O7" s="88" t="s">
        <v>186</v>
      </c>
      <c r="P7" s="88" t="s">
        <v>181</v>
      </c>
      <c r="Q7" s="88" t="s">
        <v>182</v>
      </c>
      <c r="R7" s="88" t="s">
        <v>184</v>
      </c>
    </row>
    <row r="8" spans="1:18" ht="28.5">
      <c r="A8" s="89" t="s">
        <v>22</v>
      </c>
      <c r="B8" s="26" t="e">
        <f>'ПР1. 05.П3. ОТСУТСТВУЕТ'!#REF!</f>
        <v>#REF!</v>
      </c>
      <c r="C8" s="88" t="s">
        <v>71</v>
      </c>
      <c r="D8" s="88">
        <v>3.5</v>
      </c>
      <c r="E8" s="59">
        <f>'06. Пр.1 Распределение. Отч.7'!K36+'06. Пр.1 Распределение. Отч.7'!L36</f>
        <v>370541.24</v>
      </c>
      <c r="F8" s="59" t="e">
        <f>'ПР1. 05.П3. ОТСУТСТВУЕТ'!#REF!</f>
        <v>#REF!</v>
      </c>
      <c r="G8" s="59" t="e">
        <f>F8</f>
        <v>#REF!</v>
      </c>
      <c r="H8" s="59" t="e">
        <f>F8</f>
        <v>#REF!</v>
      </c>
      <c r="I8" s="59" t="e">
        <f>H8</f>
        <v>#REF!</v>
      </c>
      <c r="J8" s="59" t="e">
        <f>I8</f>
        <v>#REF!</v>
      </c>
      <c r="K8" s="88"/>
      <c r="L8" s="88"/>
      <c r="M8" s="88"/>
      <c r="N8" s="88" t="s">
        <v>192</v>
      </c>
      <c r="O8" s="59">
        <f>'06. Пр.1 Распределение. Отч.7'!Q36</f>
        <v>0</v>
      </c>
      <c r="P8" s="59">
        <f>O8</f>
        <v>0</v>
      </c>
      <c r="Q8" s="88"/>
      <c r="R8" s="88"/>
    </row>
    <row r="9" spans="1:18" ht="15" hidden="1">
      <c r="A9" s="88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88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88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88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88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88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88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88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88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88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89"/>
      <c r="B19" s="26" t="s">
        <v>104</v>
      </c>
      <c r="C19" s="26"/>
      <c r="D19" s="59">
        <f t="shared" ref="D19:J19" si="0">D8</f>
        <v>3.5</v>
      </c>
      <c r="E19" s="59">
        <f t="shared" si="0"/>
        <v>370541.24</v>
      </c>
      <c r="F19" s="59" t="e">
        <f t="shared" si="0"/>
        <v>#REF!</v>
      </c>
      <c r="G19" s="59" t="e">
        <f t="shared" si="0"/>
        <v>#REF!</v>
      </c>
      <c r="H19" s="59" t="e">
        <f t="shared" si="0"/>
        <v>#REF!</v>
      </c>
      <c r="I19" s="59" t="e">
        <f t="shared" si="0"/>
        <v>#REF!</v>
      </c>
      <c r="J19" s="59" t="e">
        <f t="shared" si="0"/>
        <v>#REF!</v>
      </c>
      <c r="K19" s="59"/>
      <c r="L19" s="59"/>
      <c r="M19" s="59"/>
      <c r="N19" s="59" t="str">
        <f>N8</f>
        <v>4-й кв. 2015 года</v>
      </c>
      <c r="O19" s="59">
        <f>O8</f>
        <v>0</v>
      </c>
      <c r="P19" s="59">
        <f>P8</f>
        <v>0</v>
      </c>
      <c r="Q19" s="59"/>
      <c r="R19" s="59"/>
    </row>
    <row r="20" spans="1:18" ht="15" hidden="1">
      <c r="A20" s="90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0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0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0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0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3" t="s">
        <v>187</v>
      </c>
      <c r="C27" s="253"/>
      <c r="D27" s="253"/>
      <c r="E27" s="253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view="pageBreakPreview" zoomScaleNormal="100" zoomScaleSheetLayoutView="100" workbookViewId="0">
      <selection activeCell="F14" sqref="F14"/>
    </sheetView>
  </sheetViews>
  <sheetFormatPr defaultColWidth="28.42578125" defaultRowHeight="14.25"/>
  <cols>
    <col min="1" max="1" width="6.85546875" style="357" customWidth="1"/>
    <col min="2" max="2" width="38.42578125" style="357" customWidth="1"/>
    <col min="3" max="3" width="12.85546875" style="357" customWidth="1"/>
    <col min="4" max="4" width="12.85546875" style="358" customWidth="1"/>
    <col min="5" max="5" width="17.5703125" style="357" customWidth="1"/>
    <col min="6" max="10" width="13.28515625" style="357" customWidth="1"/>
    <col min="11" max="16384" width="28.42578125" style="357"/>
  </cols>
  <sheetData>
    <row r="1" spans="1:10" ht="55.5" customHeight="1">
      <c r="G1" s="359" t="s">
        <v>384</v>
      </c>
      <c r="H1" s="359"/>
      <c r="I1" s="359"/>
      <c r="J1" s="359"/>
    </row>
    <row r="2" spans="1:10" ht="62.25" customHeight="1">
      <c r="G2" s="360" t="s">
        <v>139</v>
      </c>
      <c r="H2" s="360"/>
      <c r="I2" s="360"/>
      <c r="J2" s="360"/>
    </row>
    <row r="5" spans="1:10">
      <c r="A5" s="361" t="s">
        <v>20</v>
      </c>
      <c r="B5" s="361"/>
      <c r="C5" s="361"/>
      <c r="D5" s="361"/>
      <c r="E5" s="361"/>
      <c r="F5" s="361"/>
      <c r="G5" s="361"/>
      <c r="H5" s="361"/>
      <c r="I5" s="361"/>
      <c r="J5" s="361"/>
    </row>
    <row r="6" spans="1:10" ht="28.5">
      <c r="A6" s="362" t="s">
        <v>9</v>
      </c>
      <c r="B6" s="362" t="s">
        <v>18</v>
      </c>
      <c r="C6" s="362" t="s">
        <v>11</v>
      </c>
      <c r="D6" s="362" t="s">
        <v>19</v>
      </c>
      <c r="E6" s="362" t="s">
        <v>12</v>
      </c>
      <c r="F6" s="362" t="s">
        <v>142</v>
      </c>
      <c r="G6" s="362" t="s">
        <v>143</v>
      </c>
      <c r="H6" s="362" t="s">
        <v>144</v>
      </c>
      <c r="I6" s="362" t="s">
        <v>145</v>
      </c>
      <c r="J6" s="362" t="s">
        <v>203</v>
      </c>
    </row>
    <row r="7" spans="1:10" ht="30.75" customHeight="1">
      <c r="A7" s="363" t="s">
        <v>22</v>
      </c>
      <c r="B7" s="364" t="s">
        <v>93</v>
      </c>
      <c r="C7" s="365"/>
      <c r="D7" s="365"/>
      <c r="E7" s="365"/>
      <c r="F7" s="365"/>
      <c r="G7" s="365"/>
      <c r="H7" s="365"/>
      <c r="I7" s="365"/>
      <c r="J7" s="366"/>
    </row>
    <row r="8" spans="1:10" ht="66" customHeight="1">
      <c r="A8" s="367"/>
      <c r="B8" s="368" t="s">
        <v>105</v>
      </c>
      <c r="C8" s="362" t="s">
        <v>13</v>
      </c>
      <c r="D8" s="362" t="s">
        <v>5</v>
      </c>
      <c r="E8" s="367" t="s">
        <v>287</v>
      </c>
      <c r="F8" s="369">
        <v>100</v>
      </c>
      <c r="G8" s="369">
        <v>100</v>
      </c>
      <c r="H8" s="369">
        <v>100</v>
      </c>
      <c r="I8" s="369">
        <v>100</v>
      </c>
      <c r="J8" s="369">
        <v>100</v>
      </c>
    </row>
    <row r="9" spans="1:10" ht="69.75" customHeight="1">
      <c r="A9" s="370"/>
      <c r="B9" s="371"/>
      <c r="C9" s="362" t="s">
        <v>71</v>
      </c>
      <c r="D9" s="362" t="s">
        <v>5</v>
      </c>
      <c r="E9" s="370"/>
      <c r="F9" s="372">
        <f>'04.П2.Долгоср.период'!D9</f>
        <v>159.85</v>
      </c>
      <c r="G9" s="372">
        <v>170.26</v>
      </c>
      <c r="H9" s="372">
        <f>G9</f>
        <v>170.26</v>
      </c>
      <c r="I9" s="372">
        <f>H9</f>
        <v>170.26</v>
      </c>
      <c r="J9" s="372">
        <f>I9</f>
        <v>170.26</v>
      </c>
    </row>
    <row r="10" spans="1:10" ht="69.75" customHeight="1">
      <c r="A10" s="373"/>
      <c r="B10" s="374" t="s">
        <v>286</v>
      </c>
      <c r="C10" s="362" t="s">
        <v>13</v>
      </c>
      <c r="D10" s="375" t="s">
        <v>5</v>
      </c>
      <c r="E10" s="369" t="s">
        <v>246</v>
      </c>
      <c r="F10" s="369">
        <v>100</v>
      </c>
      <c r="G10" s="369">
        <v>100</v>
      </c>
      <c r="H10" s="369">
        <v>100</v>
      </c>
      <c r="I10" s="369">
        <v>100</v>
      </c>
      <c r="J10" s="369">
        <v>100</v>
      </c>
    </row>
    <row r="11" spans="1:10" ht="14.25" customHeight="1">
      <c r="A11" s="363" t="s">
        <v>21</v>
      </c>
      <c r="B11" s="364" t="s">
        <v>107</v>
      </c>
      <c r="C11" s="365"/>
      <c r="D11" s="365"/>
      <c r="E11" s="365"/>
      <c r="F11" s="365"/>
      <c r="G11" s="365"/>
      <c r="H11" s="365"/>
      <c r="I11" s="365"/>
      <c r="J11" s="366"/>
    </row>
    <row r="12" spans="1:10">
      <c r="A12" s="363" t="s">
        <v>23</v>
      </c>
      <c r="B12" s="376" t="s">
        <v>79</v>
      </c>
      <c r="C12" s="377"/>
      <c r="D12" s="377"/>
      <c r="E12" s="377"/>
      <c r="F12" s="377"/>
      <c r="G12" s="377"/>
      <c r="H12" s="377"/>
      <c r="I12" s="377"/>
      <c r="J12" s="378"/>
    </row>
    <row r="13" spans="1:10" ht="45">
      <c r="A13" s="363"/>
      <c r="B13" s="379" t="str">
        <f>'09.ПП1.Дороги.1.Пок.'!B8</f>
        <v>Отношение площади дорог на которых выполнен ямочный ремонт, к общей площади дорог</v>
      </c>
      <c r="C13" s="363" t="str">
        <f>'09.ПП1.Дороги.1.Пок.'!C8</f>
        <v>%</v>
      </c>
      <c r="D13" s="362">
        <v>0.2</v>
      </c>
      <c r="E13" s="362" t="str">
        <f>'09.ПП1.Дороги.1.Пок.'!D8</f>
        <v>Ведомственная статистика</v>
      </c>
      <c r="F13" s="372">
        <f>'09.ПП1.Дороги.1.Пок.'!E8</f>
        <v>1.7706437090298186</v>
      </c>
      <c r="G13" s="372">
        <f>'09.ПП1.Дороги.1.Пок.'!F8</f>
        <v>2.0737912670207219</v>
      </c>
      <c r="H13" s="372">
        <f>'09.ПП1.Дороги.1.Пок.'!G8</f>
        <v>2.37</v>
      </c>
      <c r="I13" s="362">
        <f>'09.ПП1.Дороги.1.Пок.'!H8</f>
        <v>2.31</v>
      </c>
      <c r="J13" s="362">
        <f>'09.ПП1.Дороги.1.Пок.'!I8</f>
        <v>2.3199999999999998</v>
      </c>
    </row>
    <row r="14" spans="1:10" ht="60">
      <c r="A14" s="363"/>
      <c r="B14" s="379" t="str">
        <f>'09.ПП1.Дороги.1.Пок.'!B9</f>
        <v>Отношение количества автобусных  остановок, оборудованных павильонами ожидания, к общему количеству остановок</v>
      </c>
      <c r="C14" s="363" t="str">
        <f>'09.ПП1.Дороги.1.Пок.'!C9</f>
        <v>%</v>
      </c>
      <c r="D14" s="362">
        <v>0.1</v>
      </c>
      <c r="E14" s="362" t="str">
        <f>'09.ПП1.Дороги.1.Пок.'!D9</f>
        <v>Ведомственная статистика</v>
      </c>
      <c r="F14" s="369">
        <f>'09.ПП1.Дороги.1.Пок.'!E9</f>
        <v>68.8</v>
      </c>
      <c r="G14" s="369">
        <f>'09.ПП1.Дороги.1.Пок.'!F9</f>
        <v>72.352941176470594</v>
      </c>
      <c r="H14" s="369">
        <f>'09.ПП1.Дороги.1.Пок.'!G9</f>
        <v>74.3</v>
      </c>
      <c r="I14" s="369">
        <f>'09.ПП1.Дороги.1.Пок.'!H9</f>
        <v>75.400000000000006</v>
      </c>
      <c r="J14" s="369">
        <f>'09.ПП1.Дороги.1.Пок.'!I9</f>
        <v>76.599999999999994</v>
      </c>
    </row>
    <row r="15" spans="1:10">
      <c r="A15" s="363" t="s">
        <v>24</v>
      </c>
      <c r="B15" s="364" t="s">
        <v>108</v>
      </c>
      <c r="C15" s="365"/>
      <c r="D15" s="365"/>
      <c r="E15" s="365"/>
      <c r="F15" s="365"/>
      <c r="G15" s="365"/>
      <c r="H15" s="365"/>
      <c r="I15" s="365"/>
      <c r="J15" s="366"/>
    </row>
    <row r="16" spans="1:10" s="381" customFormat="1">
      <c r="A16" s="380" t="s">
        <v>25</v>
      </c>
      <c r="B16" s="376" t="s">
        <v>83</v>
      </c>
      <c r="C16" s="377"/>
      <c r="D16" s="377"/>
      <c r="E16" s="377"/>
      <c r="F16" s="377"/>
      <c r="G16" s="377"/>
      <c r="H16" s="377"/>
      <c r="I16" s="377"/>
      <c r="J16" s="378"/>
    </row>
    <row r="17" spans="1:10" ht="90">
      <c r="A17" s="363"/>
      <c r="B17" s="379" t="str">
        <f>'12.ПП2.БДД.1.Пок.'!B8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7" s="363" t="str">
        <f>'12.ПП2.БДД.1.Пок.'!C8</f>
        <v>%</v>
      </c>
      <c r="D17" s="362">
        <v>0.15</v>
      </c>
      <c r="E17" s="362" t="str">
        <f>'12.ПП2.БДД.1.Пок.'!D8</f>
        <v>Ведомственная статистика</v>
      </c>
      <c r="F17" s="362">
        <f>'12.ПП2.БДД.1.Пок.'!E8</f>
        <v>0</v>
      </c>
      <c r="G17" s="369">
        <f>'12.ПП2.БДД.1.Пок.'!F8</f>
        <v>52.941176470588232</v>
      </c>
      <c r="H17" s="369">
        <f>'12.ПП2.БДД.1.Пок.'!G8</f>
        <v>84.2</v>
      </c>
      <c r="I17" s="362">
        <f>'12.ПП2.БДД.1.Пок.'!H8</f>
        <v>84.2</v>
      </c>
      <c r="J17" s="362">
        <f>'12.ПП2.БДД.1.Пок.'!I8</f>
        <v>84.2</v>
      </c>
    </row>
    <row r="18" spans="1:10" ht="57">
      <c r="A18" s="363"/>
      <c r="B18" s="379" t="str">
        <f>'12.ПП2.БДД.1.Пок.'!B9</f>
        <v>Количество совершенных ДТП с пострадавшими, не более</v>
      </c>
      <c r="C18" s="363" t="str">
        <f>'12.ПП2.БДД.1.Пок.'!C9</f>
        <v>ед.</v>
      </c>
      <c r="D18" s="362">
        <v>0.15</v>
      </c>
      <c r="E18" s="362" t="str">
        <f>'12.ПП2.БДД.1.Пок.'!D9</f>
        <v>Данные ОГИБДД МУ МВД России по ЗАТО г. Железногорск</v>
      </c>
      <c r="F18" s="362">
        <f>'12.ПП2.БДД.1.Пок.'!E9</f>
        <v>70</v>
      </c>
      <c r="G18" s="362">
        <f>'12.ПП2.БДД.1.Пок.'!F9</f>
        <v>65</v>
      </c>
      <c r="H18" s="362">
        <v>67</v>
      </c>
      <c r="I18" s="362">
        <f>'12.ПП2.БДД.1.Пок.'!H9</f>
        <v>80</v>
      </c>
      <c r="J18" s="362">
        <f>'12.ПП2.БДД.1.Пок.'!I9</f>
        <v>80</v>
      </c>
    </row>
    <row r="19" spans="1:10">
      <c r="A19" s="363" t="s">
        <v>58</v>
      </c>
      <c r="B19" s="376" t="s">
        <v>109</v>
      </c>
      <c r="C19" s="377"/>
      <c r="D19" s="377"/>
      <c r="E19" s="377"/>
      <c r="F19" s="377"/>
      <c r="G19" s="377"/>
      <c r="H19" s="377"/>
      <c r="I19" s="377"/>
      <c r="J19" s="378"/>
    </row>
    <row r="20" spans="1:10">
      <c r="A20" s="363" t="s">
        <v>33</v>
      </c>
      <c r="B20" s="376" t="s">
        <v>84</v>
      </c>
      <c r="C20" s="377"/>
      <c r="D20" s="377"/>
      <c r="E20" s="377"/>
      <c r="F20" s="377"/>
      <c r="G20" s="377"/>
      <c r="H20" s="377"/>
      <c r="I20" s="377"/>
      <c r="J20" s="378"/>
    </row>
    <row r="21" spans="1:10" ht="85.5">
      <c r="A21" s="363"/>
      <c r="B21" s="382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1" s="362" t="str">
        <f>'15.ПП3.Трансп.1.Пок.'!C7</f>
        <v>%</v>
      </c>
      <c r="D21" s="362">
        <v>0.15</v>
      </c>
      <c r="E21" s="383" t="s">
        <v>277</v>
      </c>
      <c r="F21" s="362">
        <f>'15.ПП3.Трансп.1.Пок.'!E7</f>
        <v>0</v>
      </c>
      <c r="G21" s="362">
        <f>'15.ПП3.Трансп.1.Пок.'!F7</f>
        <v>0</v>
      </c>
      <c r="H21" s="362">
        <f>'15.ПП3.Трансп.1.Пок.'!G7</f>
        <v>0</v>
      </c>
      <c r="I21" s="362">
        <f>'15.ПП3.Трансп.1.Пок.'!H7</f>
        <v>0</v>
      </c>
      <c r="J21" s="362">
        <f>'15.ПП3.Трансп.1.Пок.'!I7</f>
        <v>0</v>
      </c>
    </row>
    <row r="22" spans="1:10" ht="28.5">
      <c r="A22" s="363"/>
      <c r="B22" s="382" t="str">
        <f>'15.ПП3.Трансп.1.Пок.'!B8</f>
        <v>Объем субсидий на 1 перевезенного пассажира</v>
      </c>
      <c r="C22" s="362" t="str">
        <f>'15.ПП3.Трансп.1.Пок.'!C8</f>
        <v>руб/пасс</v>
      </c>
      <c r="D22" s="362">
        <v>0.1</v>
      </c>
      <c r="E22" s="383" t="str">
        <f>'15.ПП3.Трансп.1.Пок.'!D8</f>
        <v>Ведомственная статистика</v>
      </c>
      <c r="F22" s="372">
        <f>'15.ПП3.Трансп.1.Пок.'!E8</f>
        <v>6.0642088841448398</v>
      </c>
      <c r="G22" s="372">
        <f>'15.ПП3.Трансп.1.Пок.'!F8</f>
        <v>6.4127588100905086</v>
      </c>
      <c r="H22" s="362">
        <f>'15.ПП3.Трансп.1.Пок.'!G8</f>
        <v>6.51</v>
      </c>
      <c r="I22" s="362">
        <f>'15.ПП3.Трансп.1.Пок.'!H8</f>
        <v>6.83</v>
      </c>
      <c r="J22" s="362">
        <f>'15.ПП3.Трансп.1.Пок.'!I8</f>
        <v>6.92</v>
      </c>
    </row>
    <row r="23" spans="1:10">
      <c r="A23" s="363" t="s">
        <v>70</v>
      </c>
      <c r="B23" s="376" t="s">
        <v>110</v>
      </c>
      <c r="C23" s="377"/>
      <c r="D23" s="377"/>
      <c r="E23" s="377"/>
      <c r="F23" s="377"/>
      <c r="G23" s="377"/>
      <c r="H23" s="377"/>
      <c r="I23" s="377"/>
      <c r="J23" s="378"/>
    </row>
    <row r="24" spans="1:10">
      <c r="A24" s="363" t="s">
        <v>103</v>
      </c>
      <c r="B24" s="376" t="s">
        <v>101</v>
      </c>
      <c r="C24" s="377"/>
      <c r="D24" s="377"/>
      <c r="E24" s="377"/>
      <c r="F24" s="377"/>
      <c r="G24" s="377"/>
      <c r="H24" s="377"/>
      <c r="I24" s="377"/>
      <c r="J24" s="378"/>
    </row>
    <row r="25" spans="1:10" ht="42.75">
      <c r="A25" s="362"/>
      <c r="B25" s="382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5" s="362" t="str">
        <f>'18.ПП4.Благ.1.Пок.'!C7</f>
        <v>%</v>
      </c>
      <c r="D25" s="362">
        <v>0.15</v>
      </c>
      <c r="E25" s="362" t="str">
        <f>'18.ПП4.Благ.1.Пок.'!D7</f>
        <v>Ведомственная статистика</v>
      </c>
      <c r="F25" s="362">
        <f>'18.ПП4.Благ.1.Пок.'!E7</f>
        <v>100</v>
      </c>
      <c r="G25" s="362">
        <f>'18.ПП4.Благ.1.Пок.'!F7</f>
        <v>100</v>
      </c>
      <c r="H25" s="362">
        <f>'18.ПП4.Благ.1.Пок.'!G7</f>
        <v>100</v>
      </c>
      <c r="I25" s="362">
        <f>'18.ПП4.Благ.1.Пок.'!H7</f>
        <v>100</v>
      </c>
      <c r="J25" s="362">
        <f>'18.ПП4.Благ.1.Пок.'!I7</f>
        <v>100</v>
      </c>
    </row>
    <row r="26" spans="1:10">
      <c r="A26" s="384"/>
      <c r="B26" s="384"/>
      <c r="C26" s="384"/>
      <c r="D26" s="384"/>
      <c r="E26" s="384"/>
      <c r="F26" s="385"/>
      <c r="G26" s="385"/>
      <c r="H26" s="385"/>
      <c r="I26" s="385"/>
      <c r="J26" s="385"/>
    </row>
    <row r="28" spans="1:10" ht="37.5" customHeight="1">
      <c r="B28" s="386" t="s">
        <v>15</v>
      </c>
      <c r="C28" s="386"/>
      <c r="D28" s="387"/>
      <c r="E28" s="388"/>
      <c r="F28" s="388"/>
      <c r="I28" s="389" t="s">
        <v>14</v>
      </c>
      <c r="J28" s="389"/>
    </row>
  </sheetData>
  <mergeCells count="17">
    <mergeCell ref="B23:J23"/>
    <mergeCell ref="B24:J24"/>
    <mergeCell ref="G1:J1"/>
    <mergeCell ref="G2:J2"/>
    <mergeCell ref="A5:J5"/>
    <mergeCell ref="I28:J28"/>
    <mergeCell ref="B28:C28"/>
    <mergeCell ref="A8:A9"/>
    <mergeCell ref="B8:B9"/>
    <mergeCell ref="E8:E9"/>
    <mergeCell ref="B11:J11"/>
    <mergeCell ref="B7:J7"/>
    <mergeCell ref="B15:J15"/>
    <mergeCell ref="B12:J12"/>
    <mergeCell ref="B16:J16"/>
    <mergeCell ref="B19:J19"/>
    <mergeCell ref="B20:J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1" t="s">
        <v>138</v>
      </c>
      <c r="H1" s="261"/>
      <c r="I1" s="261"/>
      <c r="J1" s="261"/>
      <c r="K1" s="261"/>
      <c r="L1" s="261"/>
      <c r="M1" s="261"/>
      <c r="N1" s="261"/>
      <c r="O1" s="261"/>
      <c r="P1" s="261"/>
    </row>
    <row r="4" spans="1:16" ht="18" customHeight="1">
      <c r="A4" s="255" t="s">
        <v>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6" ht="14.25" customHeight="1">
      <c r="A5" s="252" t="s">
        <v>9</v>
      </c>
      <c r="B5" s="252" t="s">
        <v>52</v>
      </c>
      <c r="C5" s="252" t="s">
        <v>11</v>
      </c>
      <c r="D5" s="259" t="s">
        <v>142</v>
      </c>
      <c r="E5" s="259" t="s">
        <v>143</v>
      </c>
      <c r="F5" s="259" t="s">
        <v>144</v>
      </c>
      <c r="G5" s="252" t="s">
        <v>35</v>
      </c>
      <c r="H5" s="252"/>
      <c r="I5" s="263" t="s">
        <v>51</v>
      </c>
      <c r="J5" s="263"/>
      <c r="K5" s="263"/>
      <c r="L5" s="263"/>
      <c r="M5" s="263"/>
      <c r="N5" s="263"/>
      <c r="O5" s="263"/>
      <c r="P5" s="263"/>
    </row>
    <row r="6" spans="1:16" ht="18.75" customHeight="1">
      <c r="A6" s="252"/>
      <c r="B6" s="252"/>
      <c r="C6" s="252"/>
      <c r="D6" s="260"/>
      <c r="E6" s="260"/>
      <c r="F6" s="260"/>
      <c r="G6" s="58">
        <v>2017</v>
      </c>
      <c r="H6" s="58">
        <v>2018</v>
      </c>
      <c r="I6" s="118">
        <v>2019</v>
      </c>
      <c r="J6" s="118">
        <v>2020</v>
      </c>
      <c r="K6" s="118">
        <v>2021</v>
      </c>
      <c r="L6" s="118">
        <v>2022</v>
      </c>
      <c r="M6" s="118">
        <v>2023</v>
      </c>
      <c r="N6" s="118">
        <v>2024</v>
      </c>
      <c r="O6" s="118">
        <v>2025</v>
      </c>
      <c r="P6" s="16">
        <v>2026</v>
      </c>
    </row>
    <row r="7" spans="1:16" ht="75.75" customHeight="1">
      <c r="A7" s="25" t="s">
        <v>22</v>
      </c>
      <c r="B7" s="4" t="s">
        <v>93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68.25" customHeight="1">
      <c r="A8" s="259"/>
      <c r="B8" s="264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'03.П1.Показатели'!C8</f>
        <v>%</v>
      </c>
      <c r="D8" s="5">
        <f>'03.П1.Показатели'!F8</f>
        <v>100</v>
      </c>
      <c r="E8" s="5">
        <f>'03.П1.Показатели'!G8</f>
        <v>100</v>
      </c>
      <c r="F8" s="5">
        <f>'03.П1.Показатели'!H8</f>
        <v>100</v>
      </c>
      <c r="G8" s="5">
        <f>'03.П1.Показатели'!I8</f>
        <v>100</v>
      </c>
      <c r="H8" s="5">
        <f>'03.П1.Показатели'!J8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60"/>
      <c r="B9" s="265"/>
      <c r="C9" s="30" t="str">
        <f>'03.П1.Показатели'!C9</f>
        <v>км</v>
      </c>
      <c r="D9" s="29">
        <v>159.85</v>
      </c>
      <c r="E9" s="29">
        <v>170.26</v>
      </c>
      <c r="F9" s="29">
        <v>170.26</v>
      </c>
      <c r="G9" s="29">
        <v>170.26</v>
      </c>
      <c r="H9" s="29">
        <v>170.26</v>
      </c>
      <c r="I9" s="29">
        <v>170.26</v>
      </c>
      <c r="J9" s="29">
        <v>170.26</v>
      </c>
      <c r="K9" s="29">
        <v>170.26</v>
      </c>
      <c r="L9" s="29">
        <v>170.26</v>
      </c>
      <c r="M9" s="29">
        <v>170.26</v>
      </c>
      <c r="N9" s="29">
        <v>170.26</v>
      </c>
      <c r="O9" s="29">
        <v>170.26</v>
      </c>
      <c r="P9" s="29">
        <v>170.26</v>
      </c>
    </row>
    <row r="11" spans="1:16" ht="37.5" customHeight="1">
      <c r="A11" s="253" t="s">
        <v>15</v>
      </c>
      <c r="B11" s="262"/>
      <c r="C11" s="262"/>
      <c r="D11" s="262"/>
      <c r="L11" s="258" t="s">
        <v>14</v>
      </c>
      <c r="M11" s="258"/>
      <c r="N11" s="258"/>
      <c r="O11" s="258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4" t="s">
        <v>119</v>
      </c>
      <c r="J1" s="254"/>
      <c r="K1" s="254"/>
      <c r="L1" s="254"/>
    </row>
    <row r="4" spans="1:12" ht="37.5" customHeight="1">
      <c r="A4" s="255" t="s">
        <v>250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2" ht="43.5" customHeight="1">
      <c r="A5" s="252" t="s">
        <v>9</v>
      </c>
      <c r="B5" s="252" t="s">
        <v>251</v>
      </c>
      <c r="C5" s="259" t="s">
        <v>117</v>
      </c>
      <c r="D5" s="259" t="s">
        <v>118</v>
      </c>
      <c r="E5" s="259" t="s">
        <v>252</v>
      </c>
      <c r="F5" s="252" t="s">
        <v>37</v>
      </c>
      <c r="G5" s="252" t="s">
        <v>253</v>
      </c>
      <c r="H5" s="252"/>
      <c r="I5" s="252"/>
      <c r="J5" s="252"/>
      <c r="K5" s="252"/>
      <c r="L5" s="252"/>
    </row>
    <row r="6" spans="1:12" ht="31.5" customHeight="1">
      <c r="A6" s="252"/>
      <c r="B6" s="252"/>
      <c r="C6" s="260"/>
      <c r="D6" s="260"/>
      <c r="E6" s="260"/>
      <c r="F6" s="252"/>
      <c r="G6" s="117" t="s">
        <v>142</v>
      </c>
      <c r="H6" s="117" t="s">
        <v>143</v>
      </c>
      <c r="I6" s="117" t="s">
        <v>144</v>
      </c>
      <c r="J6" s="117" t="s">
        <v>145</v>
      </c>
      <c r="K6" s="117" t="s">
        <v>203</v>
      </c>
      <c r="L6" s="13" t="s">
        <v>38</v>
      </c>
    </row>
    <row r="7" spans="1:12" ht="15">
      <c r="A7" s="267" t="s">
        <v>254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</row>
    <row r="8" spans="1:12" ht="15">
      <c r="A8" s="266" t="s">
        <v>255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</row>
    <row r="9" spans="1:12" ht="15">
      <c r="A9" s="267" t="s">
        <v>256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</row>
    <row r="10" spans="1:12" ht="15">
      <c r="A10" s="137"/>
      <c r="B10" s="137" t="s">
        <v>257</v>
      </c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15">
      <c r="A11" s="137"/>
      <c r="B11" s="137" t="s">
        <v>258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2" ht="15">
      <c r="A12" s="137"/>
      <c r="B12" s="137" t="s">
        <v>259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15">
      <c r="A13" s="137"/>
      <c r="B13" s="138" t="s">
        <v>184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5">
      <c r="A14" s="137"/>
      <c r="B14" s="138" t="s">
        <v>182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15">
      <c r="A15" s="137"/>
      <c r="B15" s="138" t="s">
        <v>260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</row>
    <row r="16" spans="1:12" ht="15">
      <c r="A16" s="137"/>
      <c r="B16" s="138" t="s">
        <v>261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5">
      <c r="A17" s="137"/>
      <c r="B17" s="137" t="s">
        <v>262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</row>
    <row r="18" spans="1:12" ht="15">
      <c r="A18" s="137"/>
      <c r="B18" s="137" t="s">
        <v>259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</row>
    <row r="19" spans="1:12" ht="15">
      <c r="A19" s="137"/>
      <c r="B19" s="138" t="s">
        <v>184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">
      <c r="A20" s="137"/>
      <c r="B20" s="138" t="s">
        <v>182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</row>
    <row r="21" spans="1:12" ht="15">
      <c r="A21" s="137"/>
      <c r="B21" s="138" t="s">
        <v>260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</row>
    <row r="22" spans="1:12" ht="15">
      <c r="A22" s="137"/>
      <c r="B22" s="138" t="s">
        <v>261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</row>
    <row r="23" spans="1:12" ht="15">
      <c r="A23" s="137"/>
      <c r="B23" s="137" t="s">
        <v>263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ht="15">
      <c r="A24" s="137"/>
      <c r="B24" s="137" t="s">
        <v>264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5">
      <c r="A25" s="137"/>
      <c r="B25" s="137" t="s">
        <v>263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1:12" ht="15">
      <c r="A26" s="137"/>
      <c r="B26" s="137" t="s">
        <v>265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2" ht="15">
      <c r="A27" s="137"/>
      <c r="B27" s="137" t="s">
        <v>259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</row>
    <row r="28" spans="1:12" ht="15">
      <c r="A28" s="137"/>
      <c r="B28" s="138" t="s">
        <v>184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2" ht="15">
      <c r="A29" s="137"/>
      <c r="B29" s="138" t="s">
        <v>182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</row>
    <row r="30" spans="1:12" ht="15">
      <c r="A30" s="137"/>
      <c r="B30" s="138" t="s">
        <v>260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12" ht="15">
      <c r="A31" s="137"/>
      <c r="B31" s="138" t="s">
        <v>261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2" ht="15">
      <c r="A32" s="267" t="s">
        <v>266</v>
      </c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</row>
    <row r="33" spans="1:12" ht="15">
      <c r="A33" s="137"/>
      <c r="B33" s="137" t="s">
        <v>263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</row>
    <row r="34" spans="1:12" ht="15">
      <c r="A34" s="137"/>
      <c r="B34" s="139" t="s">
        <v>267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</row>
    <row r="35" spans="1:12" ht="15">
      <c r="A35" s="137"/>
      <c r="B35" s="137" t="s">
        <v>259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</row>
    <row r="36" spans="1:12" ht="15">
      <c r="A36" s="137"/>
      <c r="B36" s="138" t="s">
        <v>184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5">
      <c r="A37" s="137"/>
      <c r="B37" s="138" t="s">
        <v>182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</row>
    <row r="38" spans="1:12" ht="15">
      <c r="A38" s="137"/>
      <c r="B38" s="138" t="s">
        <v>260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ht="15">
      <c r="A39" s="137"/>
      <c r="B39" s="138" t="s">
        <v>261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5">
      <c r="A40" s="266" t="s">
        <v>268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</row>
    <row r="41" spans="1:12" ht="15">
      <c r="A41" s="267" t="s">
        <v>256</v>
      </c>
      <c r="B41" s="267"/>
      <c r="C41" s="267"/>
      <c r="D41" s="267"/>
      <c r="E41" s="267"/>
      <c r="F41" s="267"/>
      <c r="G41" s="267"/>
      <c r="H41" s="267"/>
      <c r="I41" s="267"/>
      <c r="J41" s="267"/>
      <c r="K41" s="267"/>
      <c r="L41" s="267"/>
    </row>
    <row r="42" spans="1:12" ht="15">
      <c r="A42" s="137"/>
      <c r="B42" s="137" t="s">
        <v>257</v>
      </c>
      <c r="C42" s="13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5">
      <c r="A43" s="137"/>
      <c r="B43" s="137" t="s">
        <v>263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5">
      <c r="A44" s="137"/>
      <c r="B44" s="137" t="s">
        <v>269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5">
      <c r="A45" s="137"/>
      <c r="B45" s="137" t="s">
        <v>259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5">
      <c r="A46" s="137"/>
      <c r="B46" s="138" t="s">
        <v>184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5">
      <c r="A47" s="137"/>
      <c r="B47" s="138" t="s">
        <v>182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5">
      <c r="A48" s="137"/>
      <c r="B48" s="138" t="s">
        <v>260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5">
      <c r="A49" s="137"/>
      <c r="B49" s="138" t="s">
        <v>261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5">
      <c r="A50" s="267" t="s">
        <v>270</v>
      </c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</row>
    <row r="51" spans="1:12" ht="15">
      <c r="A51" s="266" t="s">
        <v>255</v>
      </c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</row>
    <row r="52" spans="1:12" ht="15">
      <c r="A52" s="267" t="s">
        <v>256</v>
      </c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</row>
    <row r="53" spans="1:12" ht="15">
      <c r="A53" s="137"/>
      <c r="B53" s="137" t="s">
        <v>257</v>
      </c>
      <c r="C53" s="13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5">
      <c r="A54" s="137"/>
      <c r="B54" s="137" t="s">
        <v>263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7"/>
    </row>
    <row r="55" spans="1:12" ht="15">
      <c r="A55" s="137"/>
      <c r="B55" s="137" t="s">
        <v>271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</row>
    <row r="56" spans="1:12" ht="15">
      <c r="A56" s="137"/>
      <c r="B56" s="137" t="s">
        <v>259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7"/>
    </row>
    <row r="57" spans="1:12" ht="15">
      <c r="A57" s="137"/>
      <c r="B57" s="138" t="s">
        <v>184</v>
      </c>
      <c r="C57" s="137"/>
      <c r="D57" s="137"/>
      <c r="E57" s="137"/>
      <c r="F57" s="137"/>
      <c r="G57" s="137"/>
      <c r="H57" s="137"/>
      <c r="I57" s="137"/>
      <c r="J57" s="137"/>
      <c r="K57" s="137"/>
      <c r="L57" s="137"/>
    </row>
    <row r="58" spans="1:12" ht="15">
      <c r="A58" s="137"/>
      <c r="B58" s="138" t="s">
        <v>182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7"/>
    </row>
    <row r="59" spans="1:12" ht="15">
      <c r="A59" s="137"/>
      <c r="B59" s="138" t="s">
        <v>260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</row>
    <row r="60" spans="1:12" ht="15">
      <c r="A60" s="137"/>
      <c r="B60" s="138" t="s">
        <v>261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7"/>
    </row>
    <row r="61" spans="1:12" ht="15">
      <c r="A61" s="137"/>
      <c r="B61" s="138" t="s">
        <v>263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</row>
    <row r="62" spans="1:12" ht="15">
      <c r="A62" s="137"/>
      <c r="B62" s="137" t="s">
        <v>272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7"/>
    </row>
    <row r="63" spans="1:12" ht="15">
      <c r="A63" s="137"/>
      <c r="B63" s="137" t="s">
        <v>259</v>
      </c>
      <c r="C63" s="137"/>
      <c r="D63" s="137"/>
      <c r="E63" s="137"/>
      <c r="F63" s="137"/>
      <c r="G63" s="137"/>
      <c r="H63" s="137"/>
      <c r="I63" s="137"/>
      <c r="J63" s="137"/>
      <c r="K63" s="137"/>
      <c r="L63" s="137"/>
    </row>
    <row r="64" spans="1:12" ht="15">
      <c r="A64" s="137"/>
      <c r="B64" s="138" t="s">
        <v>184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</row>
    <row r="65" spans="1:12" ht="15">
      <c r="A65" s="137"/>
      <c r="B65" s="138" t="s">
        <v>182</v>
      </c>
      <c r="C65" s="137"/>
      <c r="D65" s="137"/>
      <c r="E65" s="137"/>
      <c r="F65" s="137"/>
      <c r="G65" s="137"/>
      <c r="H65" s="137"/>
      <c r="I65" s="137"/>
      <c r="J65" s="137"/>
      <c r="K65" s="137"/>
      <c r="L65" s="137"/>
    </row>
    <row r="66" spans="1:12" ht="15">
      <c r="A66" s="137"/>
      <c r="B66" s="138" t="s">
        <v>260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</row>
    <row r="67" spans="1:12" ht="15">
      <c r="A67" s="137"/>
      <c r="B67" s="138" t="s">
        <v>261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3" t="s">
        <v>15</v>
      </c>
      <c r="C70" s="253"/>
      <c r="D70" s="253"/>
      <c r="E70" s="253"/>
      <c r="F70" s="253"/>
      <c r="G70" s="15"/>
      <c r="H70" s="15"/>
      <c r="I70" s="15"/>
      <c r="J70" s="8" t="s">
        <v>14</v>
      </c>
    </row>
  </sheetData>
  <mergeCells count="19"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4" t="s">
        <v>201</v>
      </c>
      <c r="M1" s="268"/>
      <c r="N1" s="268"/>
      <c r="O1" s="268"/>
      <c r="P1" s="268"/>
      <c r="Q1" s="268"/>
      <c r="R1" s="268"/>
    </row>
    <row r="2" spans="1:18" ht="39" customHeight="1">
      <c r="A2" s="269" t="s">
        <v>202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</row>
    <row r="3" spans="1:18" ht="63" customHeight="1">
      <c r="A3" s="259" t="s">
        <v>9</v>
      </c>
      <c r="B3" s="259" t="s">
        <v>18</v>
      </c>
      <c r="C3" s="259" t="s">
        <v>11</v>
      </c>
      <c r="D3" s="259" t="s">
        <v>200</v>
      </c>
      <c r="E3" s="272" t="s">
        <v>199</v>
      </c>
      <c r="F3" s="273"/>
      <c r="G3" s="274"/>
      <c r="H3" s="272" t="s">
        <v>345</v>
      </c>
      <c r="I3" s="273"/>
      <c r="J3" s="273"/>
      <c r="K3" s="273"/>
      <c r="L3" s="273"/>
      <c r="M3" s="273"/>
      <c r="N3" s="273"/>
      <c r="O3" s="274"/>
      <c r="P3" s="272" t="s">
        <v>35</v>
      </c>
      <c r="Q3" s="274"/>
      <c r="R3" s="259" t="s">
        <v>198</v>
      </c>
    </row>
    <row r="4" spans="1:18" ht="42.75" customHeight="1">
      <c r="A4" s="271"/>
      <c r="B4" s="271"/>
      <c r="C4" s="271"/>
      <c r="D4" s="271"/>
      <c r="E4" s="102">
        <v>2014</v>
      </c>
      <c r="F4" s="252">
        <v>2015</v>
      </c>
      <c r="G4" s="252"/>
      <c r="H4" s="272" t="s">
        <v>164</v>
      </c>
      <c r="I4" s="274"/>
      <c r="J4" s="272" t="s">
        <v>165</v>
      </c>
      <c r="K4" s="274"/>
      <c r="L4" s="272" t="s">
        <v>166</v>
      </c>
      <c r="M4" s="274"/>
      <c r="N4" s="272" t="s">
        <v>159</v>
      </c>
      <c r="O4" s="274"/>
      <c r="P4" s="259" t="s">
        <v>346</v>
      </c>
      <c r="Q4" s="259" t="s">
        <v>347</v>
      </c>
      <c r="R4" s="271"/>
    </row>
    <row r="5" spans="1:18">
      <c r="A5" s="260"/>
      <c r="B5" s="260"/>
      <c r="C5" s="260"/>
      <c r="D5" s="260"/>
      <c r="E5" s="102" t="s">
        <v>161</v>
      </c>
      <c r="F5" s="102" t="s">
        <v>160</v>
      </c>
      <c r="G5" s="102" t="s">
        <v>161</v>
      </c>
      <c r="H5" s="102" t="s">
        <v>160</v>
      </c>
      <c r="I5" s="102" t="s">
        <v>161</v>
      </c>
      <c r="J5" s="102" t="s">
        <v>160</v>
      </c>
      <c r="K5" s="102" t="s">
        <v>161</v>
      </c>
      <c r="L5" s="102" t="s">
        <v>160</v>
      </c>
      <c r="M5" s="102" t="s">
        <v>161</v>
      </c>
      <c r="N5" s="102" t="s">
        <v>160</v>
      </c>
      <c r="O5" s="102" t="s">
        <v>161</v>
      </c>
      <c r="P5" s="260"/>
      <c r="Q5" s="260"/>
      <c r="R5" s="260"/>
    </row>
    <row r="6" spans="1:18" ht="75" customHeight="1">
      <c r="A6" s="103" t="str">
        <f>'03.П1.Показатели'!A7</f>
        <v>1.</v>
      </c>
      <c r="B6" s="101" t="str">
        <f>'03.П1.Показатели'!B7:J7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18" ht="66" customHeight="1">
      <c r="A7" s="259"/>
      <c r="B7" s="275" t="e">
        <f>'03.П1.Показатели'!B8:B9</f>
        <v>#VALUE!</v>
      </c>
      <c r="C7" s="102" t="s">
        <v>13</v>
      </c>
      <c r="D7" s="102" t="str">
        <f>'03.П1.Показатели'!D8</f>
        <v>Х</v>
      </c>
      <c r="E7" s="213">
        <f>'[1]03.П1.Показатели'!F7</f>
        <v>100</v>
      </c>
      <c r="F7" s="213">
        <f>'[1]03.П1.Показатели'!G7</f>
        <v>100</v>
      </c>
      <c r="G7" s="213">
        <f>F7</f>
        <v>100</v>
      </c>
      <c r="H7" s="213" t="s">
        <v>197</v>
      </c>
      <c r="I7" s="213">
        <v>100</v>
      </c>
      <c r="J7" s="213" t="s">
        <v>197</v>
      </c>
      <c r="K7" s="213">
        <v>100</v>
      </c>
      <c r="L7" s="213" t="s">
        <v>197</v>
      </c>
      <c r="M7" s="213">
        <v>100</v>
      </c>
      <c r="N7" s="213">
        <f>'[1]03.П1.Показатели'!H7</f>
        <v>100</v>
      </c>
      <c r="O7" s="220" t="s">
        <v>197</v>
      </c>
      <c r="P7" s="213">
        <f>'[1]03.П1.Показатели'!I7</f>
        <v>100</v>
      </c>
      <c r="Q7" s="213">
        <f>'[1]03.П1.Показатели'!J7</f>
        <v>100</v>
      </c>
      <c r="R7" s="160" t="s">
        <v>348</v>
      </c>
    </row>
    <row r="8" spans="1:18" ht="63.75" customHeight="1">
      <c r="A8" s="260"/>
      <c r="B8" s="275"/>
      <c r="C8" s="102" t="s">
        <v>71</v>
      </c>
      <c r="D8" s="160" t="str">
        <f>'03.П1.Показатели'!D9</f>
        <v>Х</v>
      </c>
      <c r="E8" s="213">
        <f>'[1]03.П1.Показатели'!F8</f>
        <v>159.85</v>
      </c>
      <c r="F8" s="213">
        <f>'[1]03.П1.Показатели'!G8</f>
        <v>170.26</v>
      </c>
      <c r="G8" s="29">
        <f>F8</f>
        <v>170.26</v>
      </c>
      <c r="H8" s="29" t="s">
        <v>197</v>
      </c>
      <c r="I8" s="29">
        <v>170.26</v>
      </c>
      <c r="J8" s="29" t="s">
        <v>197</v>
      </c>
      <c r="K8" s="29">
        <v>170.26</v>
      </c>
      <c r="L8" s="29" t="s">
        <v>197</v>
      </c>
      <c r="M8" s="29">
        <v>170.26</v>
      </c>
      <c r="N8" s="213">
        <f>'[1]03.П1.Показатели'!H8</f>
        <v>170.26</v>
      </c>
      <c r="O8" s="29" t="s">
        <v>197</v>
      </c>
      <c r="P8" s="213">
        <f>'[1]03.П1.Показатели'!I8</f>
        <v>170.26</v>
      </c>
      <c r="Q8" s="213">
        <f>'[1]03.П1.Показатели'!J8</f>
        <v>170.26</v>
      </c>
      <c r="R8" s="160" t="s">
        <v>348</v>
      </c>
    </row>
    <row r="9" spans="1:18" ht="63.75" customHeight="1">
      <c r="A9" s="158"/>
      <c r="B9" s="159" t="str">
        <f>'03.П1.Показатели'!B10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0" t="s">
        <v>71</v>
      </c>
      <c r="D9" s="160" t="str">
        <f>'03.П1.Показатели'!D10</f>
        <v>Х</v>
      </c>
      <c r="E9" s="213">
        <f>'[1]03.П1.Показатели'!F9</f>
        <v>100</v>
      </c>
      <c r="F9" s="213">
        <f>'[1]03.П1.Показатели'!G9</f>
        <v>100</v>
      </c>
      <c r="G9" s="182">
        <f>F9</f>
        <v>100</v>
      </c>
      <c r="H9" s="29" t="s">
        <v>197</v>
      </c>
      <c r="I9" s="182">
        <v>100</v>
      </c>
      <c r="J9" s="29" t="s">
        <v>197</v>
      </c>
      <c r="K9" s="182">
        <v>100</v>
      </c>
      <c r="L9" s="29" t="s">
        <v>197</v>
      </c>
      <c r="M9" s="182">
        <v>100</v>
      </c>
      <c r="N9" s="213">
        <f>'[1]03.П1.Показатели'!H9</f>
        <v>100</v>
      </c>
      <c r="O9" s="29" t="s">
        <v>197</v>
      </c>
      <c r="P9" s="213">
        <f>'[1]03.П1.Показатели'!I9</f>
        <v>100</v>
      </c>
      <c r="Q9" s="213">
        <f>'[1]03.П1.Показатели'!J9</f>
        <v>100</v>
      </c>
      <c r="R9" s="160" t="s">
        <v>348</v>
      </c>
    </row>
    <row r="10" spans="1:18" ht="45.75" customHeight="1">
      <c r="A10" s="103" t="str">
        <f>'03.П1.Показатели'!A11</f>
        <v>1.1.</v>
      </c>
      <c r="B10" s="101" t="str">
        <f>'03.П1.Показатели'!B11:J11</f>
        <v>Задача 1: Осуществление дорожной деятельности в отношении автомобильных дорог местного значения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18" ht="59.25" customHeight="1">
      <c r="A11" s="103" t="str">
        <f>'03.П1.Показатели'!A12</f>
        <v>1.1.1.</v>
      </c>
      <c r="B11" s="101" t="str">
        <f>'03.П1.Показатели'!B12:J12</f>
        <v>Подпрограмма 1: "Осуществление дорожной деятельности в отношении автомобильных дорог местного значения"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 ht="45">
      <c r="A12" s="103"/>
      <c r="B12" s="17" t="str">
        <f>'03.П1.Показатели'!B13</f>
        <v>Отношение площади дорог на которых выполнен ямочный ремонт, к общей площади дорог</v>
      </c>
      <c r="C12" s="103" t="str">
        <f>'03.П1.Показатели'!C13</f>
        <v>%</v>
      </c>
      <c r="D12" s="102">
        <f>'03.П1.Показатели'!D13</f>
        <v>0.2</v>
      </c>
      <c r="E12" s="29">
        <f>'[1]03.П1.Показатели'!F12</f>
        <v>1.7706437090298186</v>
      </c>
      <c r="F12" s="29">
        <f>'[1]03.П1.Показатели'!G12</f>
        <v>2.0737912670207219</v>
      </c>
      <c r="G12" s="29">
        <f>F12</f>
        <v>2.0737912670207219</v>
      </c>
      <c r="H12" s="29" t="s">
        <v>197</v>
      </c>
      <c r="I12" s="29" t="s">
        <v>197</v>
      </c>
      <c r="J12" s="29" t="s">
        <v>197</v>
      </c>
      <c r="K12" s="29" t="s">
        <v>197</v>
      </c>
      <c r="L12" s="29">
        <v>2.0699999999999998</v>
      </c>
      <c r="M12" s="29">
        <f>(29143+350+3331.62)*100/(1275770.2+18570.2+81024.5+10763.3)</f>
        <v>2.3680796624727791</v>
      </c>
      <c r="N12" s="214">
        <f>'[1]03.П1.Показатели'!H12</f>
        <v>2.09</v>
      </c>
      <c r="O12" s="224">
        <f>M12</f>
        <v>2.3680796624727791</v>
      </c>
      <c r="P12" s="213">
        <f>'[1]03.П1.Показатели'!I12</f>
        <v>2.1</v>
      </c>
      <c r="Q12" s="213">
        <f>'[1]03.П1.Показатели'!J12</f>
        <v>2.15</v>
      </c>
      <c r="R12" s="160" t="s">
        <v>348</v>
      </c>
    </row>
    <row r="13" spans="1:18" ht="60">
      <c r="A13" s="161"/>
      <c r="B13" s="17" t="str">
        <f>'03.П1.Показатели'!B14</f>
        <v>Отношение количества автобусных  остановок, оборудованных павильонами ожидания, к общему количеству остановок</v>
      </c>
      <c r="C13" s="161" t="str">
        <f>'03.П1.Показатели'!C14</f>
        <v>%</v>
      </c>
      <c r="D13" s="5">
        <f>'03.П1.Показатели'!D14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25">
        <v>72.400000000000006</v>
      </c>
      <c r="N13" s="181">
        <f>'[1]03.П1.Показатели'!H13</f>
        <v>75.294117647058826</v>
      </c>
      <c r="O13" s="181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60" t="s">
        <v>348</v>
      </c>
    </row>
    <row r="14" spans="1:18" ht="42.75">
      <c r="A14" s="103" t="str">
        <f>'03.П1.Показатели'!A15</f>
        <v>1.2.</v>
      </c>
      <c r="B14" s="101" t="str">
        <f>'03.П1.Показатели'!B15:J15</f>
        <v>Задача 2: Повышение безопасности дорожного движения на дорогах общего пользования местного значения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57">
      <c r="A15" s="103" t="str">
        <f>'03.П1.Показатели'!A16</f>
        <v>1.2.1.</v>
      </c>
      <c r="B15" s="101" t="str">
        <f>'03.П1.Показатели'!B16:J16</f>
        <v>Подпрограмма 2: "Повышение безопасности дорожного движения на дорогах общего пользования местного значения"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90">
      <c r="A16" s="103"/>
      <c r="B16" s="17" t="str">
        <f>'03.П1.Показатели'!B17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3" t="str">
        <f>'03.П1.Показатели'!C17</f>
        <v>%</v>
      </c>
      <c r="D16" s="102">
        <f>'03.П1.Показатели'!D17</f>
        <v>0.15</v>
      </c>
      <c r="E16" s="213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13" t="s">
        <v>197</v>
      </c>
      <c r="I16" s="213" t="s">
        <v>197</v>
      </c>
      <c r="J16" s="213" t="s">
        <v>197</v>
      </c>
      <c r="K16" s="213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13"/>
      <c r="P16" s="213">
        <f>'[1]03.П1.Показатели'!I16</f>
        <v>80</v>
      </c>
      <c r="Q16" s="213">
        <f>'[1]03.П1.Показатели'!J16</f>
        <v>100</v>
      </c>
      <c r="R16" s="160" t="s">
        <v>348</v>
      </c>
    </row>
    <row r="17" spans="1:18" ht="30">
      <c r="A17" s="161"/>
      <c r="B17" s="17" t="str">
        <f>'03.П1.Показатели'!B18</f>
        <v>Количество совершенных ДТП с пострадавшими, не более</v>
      </c>
      <c r="C17" s="161" t="str">
        <f>'03.П1.Показатели'!C18</f>
        <v>ед.</v>
      </c>
      <c r="D17" s="160">
        <f>'03.П1.Показатели'!D18</f>
        <v>0.15</v>
      </c>
      <c r="E17" s="213">
        <f>'[1]03.П1.Показатели'!F17</f>
        <v>70</v>
      </c>
      <c r="F17" s="182">
        <f>'[1]03.П1.Показатели'!G17</f>
        <v>80</v>
      </c>
      <c r="G17" s="182">
        <f>F17</f>
        <v>80</v>
      </c>
      <c r="H17" s="182" t="s">
        <v>197</v>
      </c>
      <c r="I17" s="182">
        <v>7</v>
      </c>
      <c r="J17" s="182" t="s">
        <v>197</v>
      </c>
      <c r="K17" s="182">
        <v>16</v>
      </c>
      <c r="L17" s="182" t="s">
        <v>197</v>
      </c>
      <c r="M17" s="226">
        <v>50</v>
      </c>
      <c r="N17" s="182">
        <f>'[1]03.П1.Показатели'!H17</f>
        <v>80</v>
      </c>
      <c r="O17" s="213"/>
      <c r="P17" s="213">
        <f>'[1]03.П1.Показатели'!I17</f>
        <v>80</v>
      </c>
      <c r="Q17" s="213">
        <f>'[1]03.П1.Показатели'!J17</f>
        <v>80</v>
      </c>
      <c r="R17" s="160" t="s">
        <v>348</v>
      </c>
    </row>
    <row r="18" spans="1:18" ht="57">
      <c r="A18" s="103" t="str">
        <f>'03.П1.Показатели'!A19</f>
        <v>1.3.</v>
      </c>
      <c r="B18" s="101" t="str">
        <f>'03.П1.Показатели'!B19:J19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57">
      <c r="A19" s="103" t="str">
        <f>'03.П1.Показатели'!A20</f>
        <v>1.3.1.</v>
      </c>
      <c r="B19" s="101" t="str">
        <f>'03.П1.Показатели'!B20:J20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ht="85.5">
      <c r="A20" s="102"/>
      <c r="B20" s="18" t="str">
        <f>'03.П1.Показатели'!B21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2" t="str">
        <f>'03.П1.Показатели'!C21</f>
        <v>%</v>
      </c>
      <c r="D20" s="102">
        <f>'03.П1.Показатели'!D21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13" t="s">
        <v>197</v>
      </c>
      <c r="K20" s="5">
        <v>0</v>
      </c>
      <c r="L20" s="213" t="s">
        <v>197</v>
      </c>
      <c r="M20" s="5">
        <v>0</v>
      </c>
      <c r="N20" s="5">
        <f>'[1]03.П1.Показатели'!H20</f>
        <v>0</v>
      </c>
      <c r="O20" s="213"/>
      <c r="P20" s="5">
        <f>'[1]03.П1.Показатели'!I20</f>
        <v>0</v>
      </c>
      <c r="Q20" s="5">
        <f>'[1]03.П1.Показатели'!J20</f>
        <v>0</v>
      </c>
      <c r="R20" s="160" t="s">
        <v>348</v>
      </c>
    </row>
    <row r="21" spans="1:18" ht="28.5">
      <c r="A21" s="160"/>
      <c r="B21" s="18" t="str">
        <f>'03.П1.Показатели'!B22</f>
        <v>Объем субсидий на 1 перевезенного пассажира</v>
      </c>
      <c r="C21" s="160" t="str">
        <f>'03.П1.Показатели'!C22</f>
        <v>руб/пасс</v>
      </c>
      <c r="D21" s="160">
        <f>'03.П1.Показатели'!D22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13" t="s">
        <v>197</v>
      </c>
      <c r="J21" s="213" t="s">
        <v>197</v>
      </c>
      <c r="K21" s="213" t="s">
        <v>197</v>
      </c>
      <c r="L21" s="213" t="s">
        <v>197</v>
      </c>
      <c r="M21" s="213" t="s">
        <v>197</v>
      </c>
      <c r="N21" s="5">
        <f>'[1]03.П1.Показатели'!H21</f>
        <v>6.51</v>
      </c>
      <c r="O21" s="213"/>
      <c r="P21" s="213">
        <f>'[1]03.П1.Показатели'!I21</f>
        <v>6.83</v>
      </c>
      <c r="Q21" s="213">
        <f>'[1]03.П1.Показатели'!J21</f>
        <v>6.92</v>
      </c>
      <c r="R21" s="160" t="s">
        <v>348</v>
      </c>
    </row>
    <row r="22" spans="1:18" ht="28.5">
      <c r="A22" s="103" t="str">
        <f>'03.П1.Показатели'!A23</f>
        <v>1.4.</v>
      </c>
      <c r="B22" s="101" t="str">
        <f>'03.П1.Показатели'!B23:J23</f>
        <v>Задача 4: Организация благоустройства территории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28.5">
      <c r="A23" s="103" t="str">
        <f>'03.П1.Показатели'!A24</f>
        <v>1.4.1.</v>
      </c>
      <c r="B23" s="101" t="str">
        <f>'03.П1.Показатели'!B24:J24</f>
        <v>Подпрограмма 4: "Организация благоустройства территории"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42.75">
      <c r="A24" s="102"/>
      <c r="B24" s="18" t="str">
        <f>'03.П1.Показатели'!B25</f>
        <v>Доля сетей уличного освещения, работы по содержанию которых выполняются в объеме действующих нормативов</v>
      </c>
      <c r="C24" s="160" t="str">
        <f>'03.П1.Показатели'!C25</f>
        <v>%</v>
      </c>
      <c r="D24" s="160">
        <f>'03.П1.Показатели'!D25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13">
        <v>100</v>
      </c>
      <c r="J24" s="213" t="s">
        <v>197</v>
      </c>
      <c r="K24" s="213">
        <v>100</v>
      </c>
      <c r="L24" s="213" t="s">
        <v>197</v>
      </c>
      <c r="M24" s="213">
        <v>100</v>
      </c>
      <c r="N24" s="5">
        <f>'[1]03.П1.Показатели'!H24</f>
        <v>100</v>
      </c>
      <c r="O24" s="213"/>
      <c r="P24" s="213">
        <f>'[1]03.П1.Показатели'!I24</f>
        <v>100</v>
      </c>
      <c r="Q24" s="213">
        <f>'[1]03.П1.Показатели'!J24</f>
        <v>100</v>
      </c>
      <c r="R24" s="160" t="s">
        <v>348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3" t="s">
        <v>15</v>
      </c>
      <c r="C27" s="253"/>
      <c r="D27" s="15"/>
      <c r="E27" s="15"/>
      <c r="F27" s="15"/>
      <c r="G27" s="15"/>
      <c r="H27" s="15"/>
      <c r="I27" s="15"/>
      <c r="J27" s="15"/>
      <c r="K27" s="15"/>
      <c r="L27" s="276" t="s">
        <v>167</v>
      </c>
      <c r="M27" s="276"/>
      <c r="N27" s="276"/>
      <c r="O27" s="276"/>
      <c r="P27" s="276"/>
      <c r="Q27" s="276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4" customWidth="1"/>
    <col min="2" max="2" width="59.7109375" style="196" customWidth="1"/>
    <col min="3" max="3" width="6.28515625" style="199" bestFit="1" customWidth="1"/>
    <col min="4" max="5" width="4.7109375" style="199" bestFit="1" customWidth="1"/>
    <col min="6" max="6" width="12" style="199" customWidth="1"/>
    <col min="7" max="7" width="5.5703125" style="199" customWidth="1"/>
    <col min="8" max="10" width="15.5703125" style="50" customWidth="1"/>
    <col min="11" max="11" width="17.28515625" style="50" customWidth="1"/>
    <col min="12" max="13" width="15.5703125" style="50" customWidth="1"/>
    <col min="14" max="15" width="14.28515625" style="50" bestFit="1" customWidth="1"/>
    <col min="16" max="16" width="15.7109375" style="50" bestFit="1" customWidth="1"/>
    <col min="17" max="17" width="14.28515625" style="50" bestFit="1" customWidth="1"/>
    <col min="18" max="18" width="15.42578125" style="50" bestFit="1" customWidth="1"/>
    <col min="19" max="19" width="15.5703125" style="50" bestFit="1" customWidth="1"/>
    <col min="20" max="20" width="15.42578125" style="50" bestFit="1" customWidth="1"/>
    <col min="21" max="21" width="5.5703125" style="50" customWidth="1"/>
    <col min="22" max="23" width="15.42578125" style="196" bestFit="1" customWidth="1"/>
    <col min="24" max="24" width="19" style="196" customWidth="1"/>
    <col min="25" max="16384" width="9.140625" style="34"/>
  </cols>
  <sheetData>
    <row r="1" spans="1:24" ht="62.25" customHeight="1">
      <c r="H1" s="245"/>
      <c r="I1" s="291" t="s">
        <v>120</v>
      </c>
      <c r="J1" s="291"/>
      <c r="K1" s="291"/>
      <c r="M1" s="200"/>
      <c r="T1" s="286" t="s">
        <v>162</v>
      </c>
      <c r="U1" s="286"/>
      <c r="V1" s="286"/>
      <c r="W1" s="286"/>
      <c r="X1" s="286"/>
    </row>
    <row r="2" spans="1:24" ht="39" customHeight="1">
      <c r="A2" s="290" t="s">
        <v>383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51" t="s">
        <v>193</v>
      </c>
      <c r="O2" s="251"/>
      <c r="P2" s="251"/>
      <c r="Q2" s="251"/>
      <c r="R2" s="251"/>
      <c r="S2" s="251"/>
      <c r="T2" s="251"/>
      <c r="U2" s="251"/>
      <c r="V2" s="251"/>
      <c r="W2" s="251"/>
      <c r="X2" s="251"/>
    </row>
    <row r="3" spans="1:24" ht="15" customHeight="1">
      <c r="A3" s="281" t="s">
        <v>168</v>
      </c>
      <c r="B3" s="281" t="s">
        <v>169</v>
      </c>
      <c r="C3" s="292" t="s">
        <v>0</v>
      </c>
      <c r="D3" s="292"/>
      <c r="E3" s="292"/>
      <c r="F3" s="292"/>
      <c r="G3" s="292"/>
      <c r="H3" s="287" t="s">
        <v>94</v>
      </c>
      <c r="I3" s="287"/>
      <c r="J3" s="287"/>
      <c r="K3" s="287"/>
      <c r="L3" s="281" t="s">
        <v>154</v>
      </c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 t="s">
        <v>163</v>
      </c>
    </row>
    <row r="4" spans="1:24" ht="15" customHeight="1">
      <c r="A4" s="281"/>
      <c r="B4" s="281"/>
      <c r="C4" s="292"/>
      <c r="D4" s="292"/>
      <c r="E4" s="292"/>
      <c r="F4" s="292"/>
      <c r="G4" s="292"/>
      <c r="H4" s="287"/>
      <c r="I4" s="287"/>
      <c r="J4" s="287"/>
      <c r="K4" s="287"/>
      <c r="L4" s="287" t="s">
        <v>314</v>
      </c>
      <c r="M4" s="287"/>
      <c r="N4" s="281" t="s">
        <v>315</v>
      </c>
      <c r="O4" s="281"/>
      <c r="P4" s="281"/>
      <c r="Q4" s="281"/>
      <c r="R4" s="281"/>
      <c r="S4" s="281"/>
      <c r="T4" s="281"/>
      <c r="U4" s="281"/>
      <c r="V4" s="281" t="s">
        <v>35</v>
      </c>
      <c r="W4" s="281"/>
      <c r="X4" s="281"/>
    </row>
    <row r="5" spans="1:24" ht="15" customHeight="1">
      <c r="A5" s="281"/>
      <c r="B5" s="281"/>
      <c r="C5" s="292"/>
      <c r="D5" s="292"/>
      <c r="E5" s="292"/>
      <c r="F5" s="292"/>
      <c r="G5" s="292"/>
      <c r="H5" s="287"/>
      <c r="I5" s="287"/>
      <c r="J5" s="287"/>
      <c r="K5" s="287"/>
      <c r="L5" s="287"/>
      <c r="M5" s="287"/>
      <c r="N5" s="288" t="s">
        <v>164</v>
      </c>
      <c r="O5" s="288"/>
      <c r="P5" s="288" t="s">
        <v>165</v>
      </c>
      <c r="Q5" s="288"/>
      <c r="R5" s="288" t="s">
        <v>166</v>
      </c>
      <c r="S5" s="288"/>
      <c r="T5" s="289" t="s">
        <v>159</v>
      </c>
      <c r="U5" s="289"/>
      <c r="V5" s="281"/>
      <c r="W5" s="281"/>
      <c r="X5" s="281"/>
    </row>
    <row r="6" spans="1:24">
      <c r="A6" s="281"/>
      <c r="B6" s="281"/>
      <c r="C6" s="201" t="s">
        <v>1</v>
      </c>
      <c r="D6" s="201" t="s">
        <v>204</v>
      </c>
      <c r="E6" s="201" t="s">
        <v>205</v>
      </c>
      <c r="F6" s="201" t="s">
        <v>2</v>
      </c>
      <c r="G6" s="201" t="s">
        <v>3</v>
      </c>
      <c r="H6" s="198">
        <v>2016</v>
      </c>
      <c r="I6" s="198">
        <v>2017</v>
      </c>
      <c r="J6" s="198">
        <v>2018</v>
      </c>
      <c r="K6" s="194" t="s">
        <v>4</v>
      </c>
      <c r="L6" s="194" t="s">
        <v>160</v>
      </c>
      <c r="M6" s="194" t="s">
        <v>161</v>
      </c>
      <c r="N6" s="194" t="s">
        <v>160</v>
      </c>
      <c r="O6" s="194" t="s">
        <v>161</v>
      </c>
      <c r="P6" s="194" t="s">
        <v>160</v>
      </c>
      <c r="Q6" s="194" t="s">
        <v>161</v>
      </c>
      <c r="R6" s="194" t="s">
        <v>160</v>
      </c>
      <c r="S6" s="194" t="s">
        <v>161</v>
      </c>
      <c r="T6" s="194" t="s">
        <v>160</v>
      </c>
      <c r="U6" s="194" t="s">
        <v>161</v>
      </c>
      <c r="V6" s="192" t="s">
        <v>195</v>
      </c>
      <c r="W6" s="192" t="s">
        <v>196</v>
      </c>
      <c r="X6" s="281"/>
    </row>
    <row r="7" spans="1:24" ht="42.75">
      <c r="A7" s="70" t="s">
        <v>53</v>
      </c>
      <c r="B7" s="70" t="s">
        <v>170</v>
      </c>
      <c r="C7" s="202" t="s">
        <v>5</v>
      </c>
      <c r="D7" s="202" t="str">
        <f>C7</f>
        <v>Х</v>
      </c>
      <c r="E7" s="202" t="str">
        <f>D7</f>
        <v>Х</v>
      </c>
      <c r="F7" s="203">
        <v>1200000000</v>
      </c>
      <c r="G7" s="202" t="s">
        <v>136</v>
      </c>
      <c r="H7" s="81">
        <f>H8+H51+H78+H85</f>
        <v>466973140.89999998</v>
      </c>
      <c r="I7" s="81">
        <f>I8+I51+I78+I85</f>
        <v>255563654</v>
      </c>
      <c r="J7" s="81">
        <f>J8+J51+J78+J85</f>
        <v>255563654</v>
      </c>
      <c r="K7" s="81">
        <f>K8+K51+K78+K85</f>
        <v>978100448.89999998</v>
      </c>
      <c r="L7" s="81">
        <v>416864972.76999998</v>
      </c>
      <c r="M7" s="81">
        <v>414831668.69</v>
      </c>
      <c r="N7" s="204">
        <f t="shared" ref="N7:T7" si="0">N8+N51+N78+N85</f>
        <v>78371279.75</v>
      </c>
      <c r="O7" s="204">
        <f t="shared" si="0"/>
        <v>77786382.109999999</v>
      </c>
      <c r="P7" s="204">
        <f t="shared" si="0"/>
        <v>177844015.92000002</v>
      </c>
      <c r="Q7" s="204">
        <f t="shared" si="0"/>
        <v>177066497.81</v>
      </c>
      <c r="R7" s="204">
        <f t="shared" si="0"/>
        <v>349701723.52000004</v>
      </c>
      <c r="S7" s="204">
        <f t="shared" si="0"/>
        <v>342457826.56000006</v>
      </c>
      <c r="T7" s="204">
        <f t="shared" si="0"/>
        <v>466973140.89999998</v>
      </c>
      <c r="U7" s="204"/>
      <c r="V7" s="204">
        <f>V8+V51+V78+V85</f>
        <v>250563654</v>
      </c>
      <c r="W7" s="204">
        <f>W8+W51+W78+W85</f>
        <v>250563654</v>
      </c>
      <c r="X7" s="192"/>
    </row>
    <row r="8" spans="1:24" ht="28.5">
      <c r="A8" s="83" t="s">
        <v>6</v>
      </c>
      <c r="B8" s="70" t="s">
        <v>80</v>
      </c>
      <c r="C8" s="202" t="s">
        <v>5</v>
      </c>
      <c r="D8" s="202" t="str">
        <f>C8</f>
        <v>Х</v>
      </c>
      <c r="E8" s="202" t="str">
        <f>D8</f>
        <v>Х</v>
      </c>
      <c r="F8" s="202">
        <v>1210000000</v>
      </c>
      <c r="G8" s="202" t="s">
        <v>136</v>
      </c>
      <c r="H8" s="81">
        <f>'ПР3. 10.ПП1.Дороги.2.Мер.'!H24</f>
        <v>246372255.24999997</v>
      </c>
      <c r="I8" s="81">
        <f>'ПР3. 10.ПП1.Дороги.2.Мер.'!I24</f>
        <v>88496839</v>
      </c>
      <c r="J8" s="81">
        <f>'ПР3. 10.ПП1.Дороги.2.Мер.'!J24</f>
        <v>88496839</v>
      </c>
      <c r="K8" s="81">
        <f>'ПР3. 10.ПП1.Дороги.2.Мер.'!K24</f>
        <v>423365933.25</v>
      </c>
      <c r="L8" s="81">
        <v>201403294.81</v>
      </c>
      <c r="M8" s="81">
        <v>201307588.09999999</v>
      </c>
      <c r="N8" s="204">
        <f>N9+N12+N15+N18+N21+N24+N27+N30+N33+N36+N39+N42+N45+N48</f>
        <v>34100000</v>
      </c>
      <c r="O8" s="204">
        <f t="shared" ref="O8:W8" si="1">O9+O12+O15+O18+O21+O24+O27+O30+O33+O36+O39+O42+O45+O48</f>
        <v>34100000</v>
      </c>
      <c r="P8" s="204">
        <f t="shared" si="1"/>
        <v>93881914.079999998</v>
      </c>
      <c r="Q8" s="204">
        <f t="shared" si="1"/>
        <v>93781840.039999992</v>
      </c>
      <c r="R8" s="204">
        <f t="shared" si="1"/>
        <v>185856393.37</v>
      </c>
      <c r="S8" s="204">
        <f t="shared" si="1"/>
        <v>181918519.34</v>
      </c>
      <c r="T8" s="204">
        <f t="shared" si="1"/>
        <v>246372255.24999997</v>
      </c>
      <c r="U8" s="204">
        <f t="shared" si="1"/>
        <v>0</v>
      </c>
      <c r="V8" s="204">
        <f t="shared" si="1"/>
        <v>83496839</v>
      </c>
      <c r="W8" s="204">
        <f t="shared" si="1"/>
        <v>83496839</v>
      </c>
      <c r="X8" s="75"/>
    </row>
    <row r="9" spans="1:24" ht="45">
      <c r="A9" s="281" t="s">
        <v>26</v>
      </c>
      <c r="B9" s="19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05" t="s">
        <v>136</v>
      </c>
      <c r="D9" s="205" t="s">
        <v>136</v>
      </c>
      <c r="E9" s="205" t="s">
        <v>136</v>
      </c>
      <c r="F9" s="205" t="str">
        <f>F11</f>
        <v>121007393А</v>
      </c>
      <c r="G9" s="205" t="s">
        <v>136</v>
      </c>
      <c r="H9" s="74">
        <f>H11</f>
        <v>83303500</v>
      </c>
      <c r="I9" s="74">
        <f t="shared" ref="I9:K9" si="2">I11</f>
        <v>0</v>
      </c>
      <c r="J9" s="74">
        <f t="shared" si="2"/>
        <v>0</v>
      </c>
      <c r="K9" s="74">
        <f t="shared" si="2"/>
        <v>83303500</v>
      </c>
      <c r="L9" s="74">
        <f>L11</f>
        <v>76564000</v>
      </c>
      <c r="M9" s="74">
        <f>M11</f>
        <v>76564000</v>
      </c>
      <c r="N9" s="74">
        <f t="shared" ref="N9:S9" si="3">N11</f>
        <v>0</v>
      </c>
      <c r="O9" s="74">
        <f t="shared" si="3"/>
        <v>0</v>
      </c>
      <c r="P9" s="74">
        <f t="shared" si="3"/>
        <v>36237555.899999999</v>
      </c>
      <c r="Q9" s="74">
        <f t="shared" si="3"/>
        <v>36237555.899999999</v>
      </c>
      <c r="R9" s="74">
        <f t="shared" si="3"/>
        <v>60363550.810000002</v>
      </c>
      <c r="S9" s="74">
        <f t="shared" si="3"/>
        <v>60363550.810000002</v>
      </c>
      <c r="T9" s="74">
        <f t="shared" ref="T9" si="4">T11</f>
        <v>83303500</v>
      </c>
      <c r="U9" s="81"/>
      <c r="V9" s="74">
        <f t="shared" ref="V9:W9" si="5">V11</f>
        <v>0</v>
      </c>
      <c r="W9" s="74">
        <f t="shared" si="5"/>
        <v>0</v>
      </c>
      <c r="X9" s="277"/>
    </row>
    <row r="10" spans="1:24">
      <c r="A10" s="281"/>
      <c r="B10" s="151" t="s">
        <v>171</v>
      </c>
      <c r="C10" s="55"/>
      <c r="D10" s="206"/>
      <c r="E10" s="206"/>
      <c r="F10" s="206"/>
      <c r="G10" s="206"/>
      <c r="H10" s="45"/>
      <c r="I10" s="45"/>
      <c r="J10" s="45"/>
      <c r="K10" s="45"/>
      <c r="L10" s="45"/>
      <c r="M10" s="45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277"/>
    </row>
    <row r="11" spans="1:24">
      <c r="A11" s="281"/>
      <c r="B11" s="151" t="s">
        <v>57</v>
      </c>
      <c r="C11" s="55" t="str">
        <f>'ПР3. 10.ПП1.Дороги.2.Мер.'!C9</f>
        <v>009</v>
      </c>
      <c r="D11" s="55" t="str">
        <f>'ПР3. 10.ПП1.Дороги.2.Мер.'!D9</f>
        <v>04</v>
      </c>
      <c r="E11" s="55" t="str">
        <f>'ПР3. 10.ПП1.Дороги.2.Мер.'!E9</f>
        <v>09</v>
      </c>
      <c r="F11" s="55" t="str">
        <f>'ПР3. 10.ПП1.Дороги.2.Мер.'!F9</f>
        <v>121007393А</v>
      </c>
      <c r="G11" s="55">
        <f>'ПР3. 10.ПП1.Дороги.2.Мер.'!G9</f>
        <v>244</v>
      </c>
      <c r="H11" s="45">
        <f>'ПР3. 10.ПП1.Дороги.2.Мер.'!H9</f>
        <v>83303500</v>
      </c>
      <c r="I11" s="45">
        <f>'ПР3. 10.ПП1.Дороги.2.Мер.'!I9</f>
        <v>0</v>
      </c>
      <c r="J11" s="45">
        <f>'ПР3. 10.ПП1.Дороги.2.Мер.'!J9</f>
        <v>0</v>
      </c>
      <c r="K11" s="45">
        <f>'ПР3. 10.ПП1.Дороги.2.Мер.'!K9</f>
        <v>83303500</v>
      </c>
      <c r="L11" s="45">
        <v>76564000</v>
      </c>
      <c r="M11" s="45">
        <v>76564000</v>
      </c>
      <c r="N11" s="45">
        <v>0</v>
      </c>
      <c r="O11" s="45">
        <v>0</v>
      </c>
      <c r="P11" s="45">
        <v>36237555.899999999</v>
      </c>
      <c r="Q11" s="45">
        <v>36237555.899999999</v>
      </c>
      <c r="R11" s="45">
        <f>P11+24125994.91</f>
        <v>60363550.810000002</v>
      </c>
      <c r="S11" s="45">
        <v>60363550.810000002</v>
      </c>
      <c r="T11" s="45">
        <f>H11</f>
        <v>83303500</v>
      </c>
      <c r="U11" s="45"/>
      <c r="V11" s="45">
        <f>'ПР3. 10.ПП1.Дороги.2.Мер.'!I9</f>
        <v>0</v>
      </c>
      <c r="W11" s="45">
        <f>'ПР3. 10.ПП1.Дороги.2.Мер.'!J9</f>
        <v>0</v>
      </c>
      <c r="X11" s="277"/>
    </row>
    <row r="12" spans="1:24" ht="74.25" customHeight="1">
      <c r="A12" s="278" t="s">
        <v>27</v>
      </c>
      <c r="B12" s="19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05" t="s">
        <v>136</v>
      </c>
      <c r="D12" s="205" t="s">
        <v>136</v>
      </c>
      <c r="E12" s="205" t="s">
        <v>136</v>
      </c>
      <c r="F12" s="205" t="str">
        <f>'ПР3. 10.ПП1.Дороги.2.Мер.'!F10</f>
        <v>12100S393А</v>
      </c>
      <c r="G12" s="205" t="s">
        <v>136</v>
      </c>
      <c r="H12" s="74">
        <f>H14</f>
        <v>83496839</v>
      </c>
      <c r="I12" s="74">
        <f t="shared" ref="I12:K12" si="6">I14</f>
        <v>83496839</v>
      </c>
      <c r="J12" s="74">
        <f t="shared" si="6"/>
        <v>83496839</v>
      </c>
      <c r="K12" s="74">
        <f t="shared" si="6"/>
        <v>250490517</v>
      </c>
      <c r="L12" s="74">
        <f>L14</f>
        <v>81765039.560000002</v>
      </c>
      <c r="M12" s="74">
        <f t="shared" ref="M12" si="7">M14</f>
        <v>81764169.560000002</v>
      </c>
      <c r="N12" s="74">
        <f t="shared" ref="N12:T12" si="8">N14</f>
        <v>34100000</v>
      </c>
      <c r="O12" s="74">
        <f t="shared" si="8"/>
        <v>34100000</v>
      </c>
      <c r="P12" s="74">
        <f t="shared" si="8"/>
        <v>57346760.980000004</v>
      </c>
      <c r="Q12" s="74">
        <f t="shared" si="8"/>
        <v>57346760.979999997</v>
      </c>
      <c r="R12" s="74">
        <f t="shared" si="8"/>
        <v>71243495.150000006</v>
      </c>
      <c r="S12" s="74">
        <f t="shared" si="8"/>
        <v>67531107.540000007</v>
      </c>
      <c r="T12" s="74">
        <f t="shared" si="8"/>
        <v>83496839</v>
      </c>
      <c r="U12" s="81"/>
      <c r="V12" s="74">
        <f>V14</f>
        <v>83496839</v>
      </c>
      <c r="W12" s="74">
        <f>W14</f>
        <v>83496839</v>
      </c>
      <c r="X12" s="277"/>
    </row>
    <row r="13" spans="1:24">
      <c r="A13" s="279"/>
      <c r="B13" s="151" t="s">
        <v>171</v>
      </c>
      <c r="C13" s="55"/>
      <c r="D13" s="206"/>
      <c r="E13" s="206"/>
      <c r="F13" s="206"/>
      <c r="G13" s="206"/>
      <c r="H13" s="45"/>
      <c r="I13" s="45"/>
      <c r="J13" s="45"/>
      <c r="K13" s="45"/>
      <c r="L13" s="45"/>
      <c r="M13" s="45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277"/>
    </row>
    <row r="14" spans="1:24">
      <c r="A14" s="280"/>
      <c r="B14" s="151" t="s">
        <v>57</v>
      </c>
      <c r="C14" s="55" t="str">
        <f>'ПР3. 10.ПП1.Дороги.2.Мер.'!C10</f>
        <v>009</v>
      </c>
      <c r="D14" s="55" t="str">
        <f>'ПР3. 10.ПП1.Дороги.2.Мер.'!D10</f>
        <v>04</v>
      </c>
      <c r="E14" s="55" t="str">
        <f>'ПР3. 10.ПП1.Дороги.2.Мер.'!E10</f>
        <v>09</v>
      </c>
      <c r="F14" s="55" t="str">
        <f>'ПР3. 10.ПП1.Дороги.2.Мер.'!F10</f>
        <v>12100S393А</v>
      </c>
      <c r="G14" s="55">
        <f>'ПР3. 10.ПП1.Дороги.2.Мер.'!G10</f>
        <v>244</v>
      </c>
      <c r="H14" s="45">
        <f>'ПР3. 10.ПП1.Дороги.2.Мер.'!H10</f>
        <v>83496839</v>
      </c>
      <c r="I14" s="45">
        <f>'ПР3. 10.ПП1.Дороги.2.Мер.'!I10</f>
        <v>83496839</v>
      </c>
      <c r="J14" s="45">
        <f>'ПР3. 10.ПП1.Дороги.2.Мер.'!J10</f>
        <v>83496839</v>
      </c>
      <c r="K14" s="45">
        <f>'ПР3. 10.ПП1.Дороги.2.Мер.'!K10</f>
        <v>250490517</v>
      </c>
      <c r="L14" s="45">
        <v>81765039.560000002</v>
      </c>
      <c r="M14" s="45">
        <v>81764169.560000002</v>
      </c>
      <c r="N14" s="45">
        <v>34100000</v>
      </c>
      <c r="O14" s="45">
        <v>34100000</v>
      </c>
      <c r="P14" s="45">
        <f>N14+23246760.98</f>
        <v>57346760.980000004</v>
      </c>
      <c r="Q14" s="45">
        <v>57346760.979999997</v>
      </c>
      <c r="R14" s="45">
        <f>P14+13896734.17</f>
        <v>71243495.150000006</v>
      </c>
      <c r="S14" s="45">
        <v>67531107.540000007</v>
      </c>
      <c r="T14" s="45">
        <f>H14</f>
        <v>83496839</v>
      </c>
      <c r="U14" s="45"/>
      <c r="V14" s="45">
        <f>'ПР3. 10.ПП1.Дороги.2.Мер.'!I10</f>
        <v>83496839</v>
      </c>
      <c r="W14" s="45">
        <f>'ПР3. 10.ПП1.Дороги.2.Мер.'!J10</f>
        <v>83496839</v>
      </c>
      <c r="X14" s="277"/>
    </row>
    <row r="15" spans="1:24" ht="45">
      <c r="A15" s="278" t="s">
        <v>28</v>
      </c>
      <c r="B15" s="19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07" t="s">
        <v>136</v>
      </c>
      <c r="D15" s="207" t="s">
        <v>136</v>
      </c>
      <c r="E15" s="207" t="s">
        <v>136</v>
      </c>
      <c r="F15" s="205">
        <f>F17</f>
        <v>1210000160</v>
      </c>
      <c r="G15" s="207" t="s">
        <v>136</v>
      </c>
      <c r="H15" s="74">
        <f>H17</f>
        <v>5000000</v>
      </c>
      <c r="I15" s="74">
        <f t="shared" ref="I15:J15" si="9">I17</f>
        <v>0</v>
      </c>
      <c r="J15" s="74">
        <f t="shared" si="9"/>
        <v>0</v>
      </c>
      <c r="K15" s="74">
        <f>K17</f>
        <v>5000000</v>
      </c>
      <c r="L15" s="74">
        <f>L17</f>
        <v>5000000</v>
      </c>
      <c r="M15" s="74">
        <f t="shared" ref="M15" si="10">M17</f>
        <v>4998730.0999999996</v>
      </c>
      <c r="N15" s="74">
        <f t="shared" ref="N15:T15" si="11">N17</f>
        <v>0</v>
      </c>
      <c r="O15" s="74">
        <f t="shared" si="11"/>
        <v>0</v>
      </c>
      <c r="P15" s="74">
        <f t="shared" si="11"/>
        <v>0</v>
      </c>
      <c r="Q15" s="74">
        <f t="shared" si="11"/>
        <v>0</v>
      </c>
      <c r="R15" s="74">
        <f t="shared" si="11"/>
        <v>4975000</v>
      </c>
      <c r="S15" s="74">
        <f t="shared" si="11"/>
        <v>4928152</v>
      </c>
      <c r="T15" s="74">
        <f t="shared" si="11"/>
        <v>5000000</v>
      </c>
      <c r="U15" s="81"/>
      <c r="V15" s="74">
        <f>V17</f>
        <v>0</v>
      </c>
      <c r="W15" s="74">
        <f>W17</f>
        <v>0</v>
      </c>
      <c r="X15" s="195"/>
    </row>
    <row r="16" spans="1:24">
      <c r="A16" s="279"/>
      <c r="B16" s="151" t="s">
        <v>171</v>
      </c>
      <c r="C16" s="55"/>
      <c r="D16" s="206"/>
      <c r="E16" s="206"/>
      <c r="F16" s="206"/>
      <c r="G16" s="206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195"/>
    </row>
    <row r="17" spans="1:24">
      <c r="A17" s="280"/>
      <c r="B17" s="151" t="s">
        <v>57</v>
      </c>
      <c r="C17" s="55" t="str">
        <f>'ПР3. 10.ПП1.Дороги.2.Мер.'!C11</f>
        <v>009</v>
      </c>
      <c r="D17" s="55" t="str">
        <f>'ПР3. 10.ПП1.Дороги.2.Мер.'!D11</f>
        <v>04</v>
      </c>
      <c r="E17" s="55" t="str">
        <f>'ПР3. 10.ПП1.Дороги.2.Мер.'!E11</f>
        <v>09</v>
      </c>
      <c r="F17" s="55">
        <f>'ПР3. 10.ПП1.Дороги.2.Мер.'!F11</f>
        <v>1210000160</v>
      </c>
      <c r="G17" s="55">
        <f>'ПР3. 10.ПП1.Дороги.2.Мер.'!G11</f>
        <v>244</v>
      </c>
      <c r="H17" s="45">
        <f>'ПР3. 10.ПП1.Дороги.2.Мер.'!H11</f>
        <v>5000000</v>
      </c>
      <c r="I17" s="45">
        <f>'ПР3. 10.ПП1.Дороги.2.Мер.'!I11</f>
        <v>0</v>
      </c>
      <c r="J17" s="45">
        <f>'ПР3. 10.ПП1.Дороги.2.Мер.'!J11</f>
        <v>0</v>
      </c>
      <c r="K17" s="45">
        <f>'ПР3. 10.ПП1.Дороги.2.Мер.'!K11</f>
        <v>5000000</v>
      </c>
      <c r="L17" s="45">
        <v>5000000</v>
      </c>
      <c r="M17" s="45">
        <v>4998730.0999999996</v>
      </c>
      <c r="N17" s="45">
        <v>0</v>
      </c>
      <c r="O17" s="45">
        <v>0</v>
      </c>
      <c r="P17" s="45">
        <v>0</v>
      </c>
      <c r="Q17" s="45">
        <v>0</v>
      </c>
      <c r="R17" s="45">
        <v>4975000</v>
      </c>
      <c r="S17" s="45">
        <v>4928152</v>
      </c>
      <c r="T17" s="45">
        <v>5000000</v>
      </c>
      <c r="U17" s="45"/>
      <c r="V17" s="45">
        <v>0</v>
      </c>
      <c r="W17" s="45">
        <v>0</v>
      </c>
      <c r="X17" s="195"/>
    </row>
    <row r="18" spans="1:24" ht="45">
      <c r="A18" s="278" t="s">
        <v>96</v>
      </c>
      <c r="B18" s="19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07" t="s">
        <v>136</v>
      </c>
      <c r="D18" s="207" t="s">
        <v>136</v>
      </c>
      <c r="E18" s="207" t="s">
        <v>136</v>
      </c>
      <c r="F18" s="205" t="str">
        <f>F20</f>
        <v>121007393Б</v>
      </c>
      <c r="G18" s="207" t="s">
        <v>136</v>
      </c>
      <c r="H18" s="74">
        <f>H20</f>
        <v>11862000</v>
      </c>
      <c r="I18" s="74">
        <f t="shared" ref="I18:J18" si="12">I20</f>
        <v>0</v>
      </c>
      <c r="J18" s="74">
        <f t="shared" si="12"/>
        <v>0</v>
      </c>
      <c r="K18" s="74">
        <f>K20</f>
        <v>11862000</v>
      </c>
      <c r="L18" s="74">
        <f>L20</f>
        <v>10000000</v>
      </c>
      <c r="M18" s="74">
        <f t="shared" ref="M18" si="13">M20</f>
        <v>9950000</v>
      </c>
      <c r="N18" s="74">
        <f>N20</f>
        <v>0</v>
      </c>
      <c r="O18" s="74">
        <f t="shared" ref="O18:W18" si="14">O20</f>
        <v>0</v>
      </c>
      <c r="P18" s="74">
        <f t="shared" si="14"/>
        <v>0</v>
      </c>
      <c r="Q18" s="74">
        <f t="shared" si="14"/>
        <v>0</v>
      </c>
      <c r="R18" s="74">
        <f t="shared" si="14"/>
        <v>11862000</v>
      </c>
      <c r="S18" s="74">
        <f t="shared" si="14"/>
        <v>11862000</v>
      </c>
      <c r="T18" s="74">
        <f t="shared" si="14"/>
        <v>11862000</v>
      </c>
      <c r="U18" s="74"/>
      <c r="V18" s="74">
        <f t="shared" si="14"/>
        <v>0</v>
      </c>
      <c r="W18" s="74">
        <f t="shared" si="14"/>
        <v>0</v>
      </c>
      <c r="X18" s="195"/>
    </row>
    <row r="19" spans="1:24">
      <c r="A19" s="279"/>
      <c r="B19" s="151" t="s">
        <v>171</v>
      </c>
      <c r="C19" s="55"/>
      <c r="D19" s="206"/>
      <c r="E19" s="206"/>
      <c r="F19" s="206"/>
      <c r="G19" s="206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195"/>
    </row>
    <row r="20" spans="1:24">
      <c r="A20" s="280"/>
      <c r="B20" s="151" t="s">
        <v>57</v>
      </c>
      <c r="C20" s="55" t="str">
        <f>'ПР3. 10.ПП1.Дороги.2.Мер.'!C13</f>
        <v>009</v>
      </c>
      <c r="D20" s="55" t="str">
        <f>'ПР3. 10.ПП1.Дороги.2.Мер.'!D13</f>
        <v>04</v>
      </c>
      <c r="E20" s="55" t="str">
        <f>'ПР3. 10.ПП1.Дороги.2.Мер.'!E13</f>
        <v>09</v>
      </c>
      <c r="F20" s="55" t="str">
        <f>'ПР3. 10.ПП1.Дороги.2.Мер.'!F13</f>
        <v>121007393Б</v>
      </c>
      <c r="G20" s="55">
        <f>'ПР3. 10.ПП1.Дороги.2.Мер.'!G13</f>
        <v>244</v>
      </c>
      <c r="H20" s="45">
        <f>'ПР3. 10.ПП1.Дороги.2.Мер.'!H13</f>
        <v>11862000</v>
      </c>
      <c r="I20" s="45">
        <f>'ПР3. 10.ПП1.Дороги.2.Мер.'!I13</f>
        <v>0</v>
      </c>
      <c r="J20" s="45">
        <f>'ПР3. 10.ПП1.Дороги.2.Мер.'!J13</f>
        <v>0</v>
      </c>
      <c r="K20" s="45">
        <f>'ПР3. 10.ПП1.Дороги.2.Мер.'!K13</f>
        <v>11862000</v>
      </c>
      <c r="L20" s="45">
        <v>10000000</v>
      </c>
      <c r="M20" s="45">
        <v>9950000</v>
      </c>
      <c r="N20" s="45">
        <v>0</v>
      </c>
      <c r="O20" s="45">
        <v>0</v>
      </c>
      <c r="P20" s="45">
        <v>0</v>
      </c>
      <c r="Q20" s="45">
        <v>0</v>
      </c>
      <c r="R20" s="45">
        <v>11862000</v>
      </c>
      <c r="S20" s="45">
        <v>11862000</v>
      </c>
      <c r="T20" s="45">
        <f>H20</f>
        <v>11862000</v>
      </c>
      <c r="U20" s="45"/>
      <c r="V20" s="45">
        <f>'ПР3. 10.ПП1.Дороги.2.Мер.'!I13</f>
        <v>0</v>
      </c>
      <c r="W20" s="45">
        <f>'ПР3. 10.ПП1.Дороги.2.Мер.'!J13</f>
        <v>0</v>
      </c>
      <c r="X20" s="195"/>
    </row>
    <row r="21" spans="1:24" ht="45">
      <c r="A21" s="278" t="s">
        <v>113</v>
      </c>
      <c r="B21" s="19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07" t="s">
        <v>136</v>
      </c>
      <c r="D21" s="207" t="s">
        <v>136</v>
      </c>
      <c r="E21" s="207" t="s">
        <v>136</v>
      </c>
      <c r="F21" s="205" t="str">
        <f>F23</f>
        <v>12100S393Б</v>
      </c>
      <c r="G21" s="207" t="s">
        <v>136</v>
      </c>
      <c r="H21" s="74">
        <f>H23</f>
        <v>197597.2</v>
      </c>
      <c r="I21" s="74">
        <f t="shared" ref="I21:K21" si="15">I23</f>
        <v>0</v>
      </c>
      <c r="J21" s="74">
        <f t="shared" si="15"/>
        <v>0</v>
      </c>
      <c r="K21" s="74">
        <f t="shared" si="15"/>
        <v>197597.2</v>
      </c>
      <c r="L21" s="74">
        <f>L23</f>
        <v>5000000</v>
      </c>
      <c r="M21" s="74">
        <f t="shared" ref="M21" si="16">M23</f>
        <v>5000000</v>
      </c>
      <c r="N21" s="74">
        <f>N23</f>
        <v>0</v>
      </c>
      <c r="O21" s="74">
        <f t="shared" ref="O21:W21" si="17">O23</f>
        <v>0</v>
      </c>
      <c r="P21" s="74">
        <f t="shared" si="17"/>
        <v>197597.2</v>
      </c>
      <c r="Q21" s="74">
        <f t="shared" si="17"/>
        <v>197523.16</v>
      </c>
      <c r="R21" s="74">
        <f t="shared" si="17"/>
        <v>197597.2</v>
      </c>
      <c r="S21" s="74">
        <f>S23</f>
        <v>197597.2</v>
      </c>
      <c r="T21" s="74">
        <f t="shared" si="17"/>
        <v>197597.2</v>
      </c>
      <c r="U21" s="74"/>
      <c r="V21" s="74">
        <f t="shared" si="17"/>
        <v>0</v>
      </c>
      <c r="W21" s="74">
        <f t="shared" si="17"/>
        <v>0</v>
      </c>
      <c r="X21" s="277"/>
    </row>
    <row r="22" spans="1:24">
      <c r="A22" s="279"/>
      <c r="B22" s="151" t="s">
        <v>171</v>
      </c>
      <c r="C22" s="55"/>
      <c r="D22" s="206"/>
      <c r="E22" s="206"/>
      <c r="F22" s="206"/>
      <c r="G22" s="206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277"/>
    </row>
    <row r="23" spans="1:24">
      <c r="A23" s="280"/>
      <c r="B23" s="151" t="s">
        <v>57</v>
      </c>
      <c r="C23" s="55" t="str">
        <f>'ПР3. 10.ПП1.Дороги.2.Мер.'!C14</f>
        <v>009</v>
      </c>
      <c r="D23" s="55" t="str">
        <f>'ПР3. 10.ПП1.Дороги.2.Мер.'!D14</f>
        <v>04</v>
      </c>
      <c r="E23" s="55" t="str">
        <f>'ПР3. 10.ПП1.Дороги.2.Мер.'!E14</f>
        <v>09</v>
      </c>
      <c r="F23" s="55" t="str">
        <f>'ПР3. 10.ПП1.Дороги.2.Мер.'!F14</f>
        <v>12100S393Б</v>
      </c>
      <c r="G23" s="55" t="str">
        <f>'ПР3. 10.ПП1.Дороги.2.Мер.'!G14</f>
        <v>244</v>
      </c>
      <c r="H23" s="45">
        <f>'ПР3. 10.ПП1.Дороги.2.Мер.'!H14</f>
        <v>197597.2</v>
      </c>
      <c r="I23" s="45">
        <f>'ПР3. 10.ПП1.Дороги.2.Мер.'!I14</f>
        <v>0</v>
      </c>
      <c r="J23" s="45">
        <f>'ПР3. 10.ПП1.Дороги.2.Мер.'!J14</f>
        <v>0</v>
      </c>
      <c r="K23" s="45">
        <f>'ПР3. 10.ПП1.Дороги.2.Мер.'!K14</f>
        <v>197597.2</v>
      </c>
      <c r="L23" s="45">
        <v>5000000</v>
      </c>
      <c r="M23" s="45">
        <v>5000000</v>
      </c>
      <c r="N23" s="45">
        <v>0</v>
      </c>
      <c r="O23" s="45">
        <v>0</v>
      </c>
      <c r="P23" s="45">
        <f>H23</f>
        <v>197597.2</v>
      </c>
      <c r="Q23" s="45">
        <v>197523.16</v>
      </c>
      <c r="R23" s="45">
        <f>H23</f>
        <v>197597.2</v>
      </c>
      <c r="S23" s="45">
        <f>R23</f>
        <v>197597.2</v>
      </c>
      <c r="T23" s="45">
        <f>H23</f>
        <v>197597.2</v>
      </c>
      <c r="U23" s="45"/>
      <c r="V23" s="45">
        <v>0</v>
      </c>
      <c r="W23" s="45">
        <v>0</v>
      </c>
      <c r="X23" s="277"/>
    </row>
    <row r="24" spans="1:24" ht="30">
      <c r="A24" s="278" t="s">
        <v>309</v>
      </c>
      <c r="B24" s="192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07" t="s">
        <v>136</v>
      </c>
      <c r="D24" s="207" t="s">
        <v>136</v>
      </c>
      <c r="E24" s="207" t="s">
        <v>136</v>
      </c>
      <c r="F24" s="205">
        <f>'ПР3. 10.ПП1.Дороги.2.Мер.'!F15</f>
        <v>1210000130</v>
      </c>
      <c r="G24" s="207" t="s">
        <v>136</v>
      </c>
      <c r="H24" s="74">
        <f>H26</f>
        <v>25427261.379999999</v>
      </c>
      <c r="I24" s="74">
        <f t="shared" ref="I24:K24" si="18">I26</f>
        <v>0</v>
      </c>
      <c r="J24" s="74">
        <f t="shared" si="18"/>
        <v>0</v>
      </c>
      <c r="K24" s="74">
        <f t="shared" si="18"/>
        <v>25427261.379999999</v>
      </c>
      <c r="L24" s="74">
        <f>L26</f>
        <v>0</v>
      </c>
      <c r="M24" s="74">
        <f t="shared" ref="M24" si="19">M26</f>
        <v>0</v>
      </c>
      <c r="N24" s="74">
        <f t="shared" ref="N24:W24" si="20">N26</f>
        <v>0</v>
      </c>
      <c r="O24" s="74">
        <f t="shared" si="20"/>
        <v>0</v>
      </c>
      <c r="P24" s="74">
        <v>0</v>
      </c>
      <c r="Q24" s="74">
        <v>0</v>
      </c>
      <c r="R24" s="74">
        <f t="shared" si="20"/>
        <v>25035188.68</v>
      </c>
      <c r="S24" s="74">
        <f>S26</f>
        <v>25035188.68</v>
      </c>
      <c r="T24" s="74">
        <f t="shared" si="20"/>
        <v>25427261.379999999</v>
      </c>
      <c r="U24" s="74"/>
      <c r="V24" s="74">
        <f t="shared" si="20"/>
        <v>0</v>
      </c>
      <c r="W24" s="74">
        <f t="shared" si="20"/>
        <v>0</v>
      </c>
      <c r="X24" s="277"/>
    </row>
    <row r="25" spans="1:24">
      <c r="A25" s="279"/>
      <c r="B25" s="151" t="s">
        <v>171</v>
      </c>
      <c r="C25" s="55"/>
      <c r="D25" s="206"/>
      <c r="E25" s="206"/>
      <c r="F25" s="206"/>
      <c r="G25" s="206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277"/>
    </row>
    <row r="26" spans="1:24">
      <c r="A26" s="280"/>
      <c r="B26" s="151" t="s">
        <v>57</v>
      </c>
      <c r="C26" s="55" t="str">
        <f>'ПР3. 10.ПП1.Дороги.2.Мер.'!C15</f>
        <v>009</v>
      </c>
      <c r="D26" s="55" t="str">
        <f>'ПР3. 10.ПП1.Дороги.2.Мер.'!D15</f>
        <v>04</v>
      </c>
      <c r="E26" s="55" t="str">
        <f>'ПР3. 10.ПП1.Дороги.2.Мер.'!E15</f>
        <v>09</v>
      </c>
      <c r="F26" s="55">
        <f>'ПР3. 10.ПП1.Дороги.2.Мер.'!F15</f>
        <v>1210000130</v>
      </c>
      <c r="G26" s="55">
        <f>'ПР3. 10.ПП1.Дороги.2.Мер.'!G15</f>
        <v>244</v>
      </c>
      <c r="H26" s="45">
        <f>'ПР3. 10.ПП1.Дороги.2.Мер.'!H15</f>
        <v>25427261.379999999</v>
      </c>
      <c r="I26" s="45">
        <f>'ПР3. 10.ПП1.Дороги.2.Мер.'!I15</f>
        <v>0</v>
      </c>
      <c r="J26" s="45">
        <f>'ПР3. 10.ПП1.Дороги.2.Мер.'!J15</f>
        <v>0</v>
      </c>
      <c r="K26" s="45">
        <f>'ПР3. 10.ПП1.Дороги.2.Мер.'!K15</f>
        <v>25427261.379999999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25035188.68</v>
      </c>
      <c r="S26" s="45">
        <v>25035188.68</v>
      </c>
      <c r="T26" s="45">
        <f>H26</f>
        <v>25427261.379999999</v>
      </c>
      <c r="U26" s="45"/>
      <c r="V26" s="45">
        <f>'ПР3. 10.ПП1.Дороги.2.Мер.'!I15</f>
        <v>0</v>
      </c>
      <c r="W26" s="45">
        <f>'ПР3. 10.ПП1.Дороги.2.Мер.'!J15</f>
        <v>0</v>
      </c>
      <c r="X26" s="277"/>
    </row>
    <row r="27" spans="1:24" ht="93" customHeight="1">
      <c r="A27" s="281" t="s">
        <v>310</v>
      </c>
      <c r="B27" s="19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07" t="s">
        <v>136</v>
      </c>
      <c r="D27" s="207" t="s">
        <v>136</v>
      </c>
      <c r="E27" s="207" t="s">
        <v>136</v>
      </c>
      <c r="F27" s="205">
        <f>F29</f>
        <v>1210073940</v>
      </c>
      <c r="G27" s="207" t="s">
        <v>136</v>
      </c>
      <c r="H27" s="74">
        <f>H29</f>
        <v>0</v>
      </c>
      <c r="I27" s="74">
        <f t="shared" ref="I27:K27" si="21">I29</f>
        <v>0</v>
      </c>
      <c r="J27" s="74">
        <f t="shared" si="21"/>
        <v>0</v>
      </c>
      <c r="K27" s="74">
        <f t="shared" si="21"/>
        <v>0</v>
      </c>
      <c r="L27" s="74">
        <f>L29</f>
        <v>0</v>
      </c>
      <c r="M27" s="74">
        <f t="shared" ref="M27" si="22">M29</f>
        <v>0</v>
      </c>
      <c r="N27" s="74">
        <f>N29</f>
        <v>0</v>
      </c>
      <c r="O27" s="74">
        <f t="shared" ref="O27:S27" si="23">O29</f>
        <v>0</v>
      </c>
      <c r="P27" s="74">
        <f t="shared" si="23"/>
        <v>0</v>
      </c>
      <c r="Q27" s="74">
        <f t="shared" si="23"/>
        <v>0</v>
      </c>
      <c r="R27" s="74">
        <f t="shared" si="23"/>
        <v>0</v>
      </c>
      <c r="S27" s="74">
        <f t="shared" si="23"/>
        <v>0</v>
      </c>
      <c r="T27" s="74">
        <f t="shared" ref="T27" si="24">T29</f>
        <v>0</v>
      </c>
      <c r="U27" s="74"/>
      <c r="V27" s="74">
        <f t="shared" ref="V27:W27" si="25">V29</f>
        <v>0</v>
      </c>
      <c r="W27" s="74">
        <f t="shared" si="25"/>
        <v>0</v>
      </c>
      <c r="X27" s="277"/>
    </row>
    <row r="28" spans="1:24">
      <c r="A28" s="281"/>
      <c r="B28" s="151" t="s">
        <v>171</v>
      </c>
      <c r="C28" s="55"/>
      <c r="D28" s="206"/>
      <c r="E28" s="206"/>
      <c r="F28" s="206"/>
      <c r="G28" s="206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277"/>
    </row>
    <row r="29" spans="1:24">
      <c r="A29" s="281"/>
      <c r="B29" s="151" t="s">
        <v>57</v>
      </c>
      <c r="C29" s="55" t="str">
        <f>'ПР3. 10.ПП1.Дороги.2.Мер.'!C16</f>
        <v>009</v>
      </c>
      <c r="D29" s="55" t="str">
        <f>'ПР3. 10.ПП1.Дороги.2.Мер.'!D16</f>
        <v>04</v>
      </c>
      <c r="E29" s="55" t="str">
        <f>'ПР3. 10.ПП1.Дороги.2.Мер.'!E16</f>
        <v>09</v>
      </c>
      <c r="F29" s="55">
        <f>'ПР3. 10.ПП1.Дороги.2.Мер.'!F16</f>
        <v>1210073940</v>
      </c>
      <c r="G29" s="55">
        <f>'ПР3. 10.ПП1.Дороги.2.Мер.'!G16</f>
        <v>244</v>
      </c>
      <c r="H29" s="45">
        <f>'ПР3. 10.ПП1.Дороги.2.Мер.'!H16</f>
        <v>0</v>
      </c>
      <c r="I29" s="45">
        <f>'ПР3. 10.ПП1.Дороги.2.Мер.'!I16</f>
        <v>0</v>
      </c>
      <c r="J29" s="45">
        <f>'ПР3. 10.ПП1.Дороги.2.Мер.'!J16</f>
        <v>0</v>
      </c>
      <c r="K29" s="45">
        <f>'ПР3. 10.ПП1.Дороги.2.Мер.'!K16</f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f>H29</f>
        <v>0</v>
      </c>
      <c r="U29" s="45"/>
      <c r="V29" s="45">
        <f>'ПР3. 10.ПП1.Дороги.2.Мер.'!I16</f>
        <v>0</v>
      </c>
      <c r="W29" s="45">
        <f>'ПР3. 10.ПП1.Дороги.2.Мер.'!J16</f>
        <v>0</v>
      </c>
      <c r="X29" s="277"/>
    </row>
    <row r="30" spans="1:24" ht="105" customHeight="1">
      <c r="A30" s="281" t="s">
        <v>311</v>
      </c>
      <c r="B30" s="19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07" t="s">
        <v>136</v>
      </c>
      <c r="D30" s="207" t="s">
        <v>136</v>
      </c>
      <c r="E30" s="207" t="s">
        <v>136</v>
      </c>
      <c r="F30" s="205" t="str">
        <f>F32</f>
        <v>12100S3940</v>
      </c>
      <c r="G30" s="207" t="s">
        <v>136</v>
      </c>
      <c r="H30" s="74">
        <f>H32</f>
        <v>0</v>
      </c>
      <c r="I30" s="74">
        <f t="shared" ref="I30:K30" si="26">I32</f>
        <v>0</v>
      </c>
      <c r="J30" s="74">
        <f t="shared" si="26"/>
        <v>0</v>
      </c>
      <c r="K30" s="74">
        <f t="shared" si="26"/>
        <v>0</v>
      </c>
      <c r="L30" s="74">
        <f>L32</f>
        <v>0</v>
      </c>
      <c r="M30" s="74">
        <f t="shared" ref="M30" si="27">M32</f>
        <v>0</v>
      </c>
      <c r="N30" s="74">
        <f>N32</f>
        <v>0</v>
      </c>
      <c r="O30" s="74">
        <f t="shared" ref="O30:S30" si="28">O32</f>
        <v>0</v>
      </c>
      <c r="P30" s="74">
        <f t="shared" si="28"/>
        <v>0</v>
      </c>
      <c r="Q30" s="74">
        <f t="shared" si="28"/>
        <v>0</v>
      </c>
      <c r="R30" s="74">
        <f t="shared" si="28"/>
        <v>0</v>
      </c>
      <c r="S30" s="74">
        <f t="shared" si="28"/>
        <v>0</v>
      </c>
      <c r="T30" s="74">
        <f t="shared" ref="T30" si="29">T32</f>
        <v>0</v>
      </c>
      <c r="U30" s="74"/>
      <c r="V30" s="74">
        <f t="shared" ref="V30:W30" si="30">V32</f>
        <v>0</v>
      </c>
      <c r="W30" s="74">
        <f t="shared" si="30"/>
        <v>0</v>
      </c>
      <c r="X30" s="195"/>
    </row>
    <row r="31" spans="1:24" ht="15" customHeight="1">
      <c r="A31" s="281"/>
      <c r="B31" s="151" t="s">
        <v>171</v>
      </c>
      <c r="C31" s="55"/>
      <c r="D31" s="206"/>
      <c r="E31" s="206"/>
      <c r="F31" s="206"/>
      <c r="G31" s="206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195"/>
    </row>
    <row r="32" spans="1:24" ht="15" customHeight="1">
      <c r="A32" s="281"/>
      <c r="B32" s="151" t="s">
        <v>57</v>
      </c>
      <c r="C32" s="55" t="str">
        <f>'ПР3. 10.ПП1.Дороги.2.Мер.'!C17</f>
        <v>009</v>
      </c>
      <c r="D32" s="55" t="str">
        <f>'ПР3. 10.ПП1.Дороги.2.Мер.'!D17</f>
        <v>04</v>
      </c>
      <c r="E32" s="55" t="str">
        <f>'ПР3. 10.ПП1.Дороги.2.Мер.'!E17</f>
        <v>09</v>
      </c>
      <c r="F32" s="55" t="str">
        <f>'ПР3. 10.ПП1.Дороги.2.Мер.'!F17</f>
        <v>12100S3940</v>
      </c>
      <c r="G32" s="55" t="str">
        <f>'ПР3. 10.ПП1.Дороги.2.Мер.'!G17</f>
        <v>244</v>
      </c>
      <c r="H32" s="45">
        <f>'ПР3. 10.ПП1.Дороги.2.Мер.'!H17</f>
        <v>0</v>
      </c>
      <c r="I32" s="45">
        <f>'ПР3. 10.ПП1.Дороги.2.Мер.'!I17</f>
        <v>0</v>
      </c>
      <c r="J32" s="45">
        <f>'ПР3. 10.ПП1.Дороги.2.Мер.'!J17</f>
        <v>0</v>
      </c>
      <c r="K32" s="45">
        <f>'ПР3. 10.ПП1.Дороги.2.Мер.'!K17</f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f>H32</f>
        <v>0</v>
      </c>
      <c r="U32" s="45"/>
      <c r="V32" s="45"/>
      <c r="W32" s="45"/>
      <c r="X32" s="195"/>
    </row>
    <row r="33" spans="1:24" ht="60">
      <c r="A33" s="281" t="s">
        <v>338</v>
      </c>
      <c r="B33" s="192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07" t="s">
        <v>136</v>
      </c>
      <c r="D33" s="207" t="s">
        <v>136</v>
      </c>
      <c r="E33" s="207" t="s">
        <v>136</v>
      </c>
      <c r="F33" s="205">
        <f>'ПР3. 10.ПП1.Дороги.2.Мер.'!F18</f>
        <v>1210000150</v>
      </c>
      <c r="G33" s="207" t="s">
        <v>136</v>
      </c>
      <c r="H33" s="74">
        <f>H35</f>
        <v>26478264.510000002</v>
      </c>
      <c r="I33" s="74">
        <f t="shared" ref="I33:K33" si="31">I35</f>
        <v>0</v>
      </c>
      <c r="J33" s="74">
        <f t="shared" si="31"/>
        <v>0</v>
      </c>
      <c r="K33" s="74">
        <f t="shared" si="31"/>
        <v>26478264.510000002</v>
      </c>
      <c r="L33" s="74">
        <f>L35</f>
        <v>0</v>
      </c>
      <c r="M33" s="74">
        <f t="shared" ref="M33" si="32">M35</f>
        <v>0</v>
      </c>
      <c r="N33" s="74">
        <f>N35</f>
        <v>0</v>
      </c>
      <c r="O33" s="74">
        <f t="shared" ref="O33:T33" si="33">O35</f>
        <v>0</v>
      </c>
      <c r="P33" s="74">
        <f t="shared" si="33"/>
        <v>0</v>
      </c>
      <c r="Q33" s="74">
        <f t="shared" si="33"/>
        <v>0</v>
      </c>
      <c r="R33" s="74">
        <f t="shared" si="33"/>
        <v>1572768.37</v>
      </c>
      <c r="S33" s="74">
        <f t="shared" si="33"/>
        <v>1494129.95</v>
      </c>
      <c r="T33" s="74">
        <f t="shared" si="33"/>
        <v>26478264.510000002</v>
      </c>
      <c r="U33" s="74"/>
      <c r="V33" s="74">
        <f t="shared" ref="V33:W33" si="34">V35</f>
        <v>0</v>
      </c>
      <c r="W33" s="74">
        <f t="shared" si="34"/>
        <v>0</v>
      </c>
      <c r="X33" s="277"/>
    </row>
    <row r="34" spans="1:24">
      <c r="A34" s="281"/>
      <c r="B34" s="151" t="s">
        <v>171</v>
      </c>
      <c r="C34" s="55"/>
      <c r="D34" s="206"/>
      <c r="E34" s="206"/>
      <c r="F34" s="206"/>
      <c r="G34" s="206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277"/>
    </row>
    <row r="35" spans="1:24">
      <c r="A35" s="281"/>
      <c r="B35" s="151" t="s">
        <v>57</v>
      </c>
      <c r="C35" s="55" t="str">
        <f>'ПР3. 10.ПП1.Дороги.2.Мер.'!C18</f>
        <v>009</v>
      </c>
      <c r="D35" s="55" t="str">
        <f>'ПР3. 10.ПП1.Дороги.2.Мер.'!D18</f>
        <v>04</v>
      </c>
      <c r="E35" s="55" t="str">
        <f>'ПР3. 10.ПП1.Дороги.2.Мер.'!E18</f>
        <v>09</v>
      </c>
      <c r="F35" s="55">
        <f>'ПР3. 10.ПП1.Дороги.2.Мер.'!F18</f>
        <v>1210000150</v>
      </c>
      <c r="G35" s="55">
        <f>'ПР3. 10.ПП1.Дороги.2.Мер.'!G18</f>
        <v>810</v>
      </c>
      <c r="H35" s="45">
        <f>'ПР3. 10.ПП1.Дороги.2.Мер.'!H18</f>
        <v>26478264.510000002</v>
      </c>
      <c r="I35" s="45">
        <f>'ПР3. 10.ПП1.Дороги.2.Мер.'!I18</f>
        <v>0</v>
      </c>
      <c r="J35" s="45">
        <f>'ПР3. 10.ПП1.Дороги.2.Мер.'!J18</f>
        <v>0</v>
      </c>
      <c r="K35" s="45">
        <f>'ПР3. 10.ПП1.Дороги.2.Мер.'!K18</f>
        <v>26478264.510000002</v>
      </c>
      <c r="L35" s="45">
        <v>0</v>
      </c>
      <c r="M35" s="45">
        <v>0</v>
      </c>
      <c r="N35" s="45">
        <v>0</v>
      </c>
      <c r="O35" s="45">
        <v>0</v>
      </c>
      <c r="P35" s="45">
        <f>N35</f>
        <v>0</v>
      </c>
      <c r="Q35" s="45">
        <v>0</v>
      </c>
      <c r="R35" s="45">
        <v>1572768.37</v>
      </c>
      <c r="S35" s="45">
        <v>1494129.95</v>
      </c>
      <c r="T35" s="45">
        <f>H35</f>
        <v>26478264.510000002</v>
      </c>
      <c r="U35" s="45"/>
      <c r="V35" s="45">
        <f>'ПР3. 10.ПП1.Дороги.2.Мер.'!I18</f>
        <v>0</v>
      </c>
      <c r="W35" s="45">
        <f>'ПР3. 10.ПП1.Дороги.2.Мер.'!J18</f>
        <v>0</v>
      </c>
      <c r="X35" s="277"/>
    </row>
    <row r="36" spans="1:24" ht="30">
      <c r="A36" s="281" t="s">
        <v>339</v>
      </c>
      <c r="B36" s="192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07" t="s">
        <v>136</v>
      </c>
      <c r="D36" s="207" t="s">
        <v>136</v>
      </c>
      <c r="E36" s="207" t="s">
        <v>136</v>
      </c>
      <c r="F36" s="205">
        <f>'ПР3. 10.ПП1.Дороги.2.Мер.'!F19</f>
        <v>1210000140</v>
      </c>
      <c r="G36" s="207" t="s">
        <v>136</v>
      </c>
      <c r="H36" s="74">
        <f>H38</f>
        <v>370541.24</v>
      </c>
      <c r="I36" s="74">
        <f t="shared" ref="I36:K36" si="35">I38</f>
        <v>0</v>
      </c>
      <c r="J36" s="74">
        <f t="shared" si="35"/>
        <v>0</v>
      </c>
      <c r="K36" s="74">
        <f t="shared" si="35"/>
        <v>370541.24</v>
      </c>
      <c r="L36" s="74">
        <f>L38</f>
        <v>0</v>
      </c>
      <c r="M36" s="74">
        <f t="shared" ref="M36:W36" si="36">M38</f>
        <v>0</v>
      </c>
      <c r="N36" s="74">
        <f t="shared" si="36"/>
        <v>0</v>
      </c>
      <c r="O36" s="74">
        <f t="shared" si="36"/>
        <v>0</v>
      </c>
      <c r="P36" s="74">
        <f>P38</f>
        <v>0</v>
      </c>
      <c r="Q36" s="74">
        <f>Q38</f>
        <v>0</v>
      </c>
      <c r="R36" s="74">
        <f>R38</f>
        <v>370541.24</v>
      </c>
      <c r="S36" s="74">
        <f>S38</f>
        <v>370541.24</v>
      </c>
      <c r="T36" s="74">
        <f>T38</f>
        <v>370541.24</v>
      </c>
      <c r="U36" s="74"/>
      <c r="V36" s="74">
        <f t="shared" si="36"/>
        <v>0</v>
      </c>
      <c r="W36" s="74">
        <f t="shared" si="36"/>
        <v>0</v>
      </c>
      <c r="X36" s="277"/>
    </row>
    <row r="37" spans="1:24">
      <c r="A37" s="281"/>
      <c r="B37" s="151" t="s">
        <v>171</v>
      </c>
      <c r="C37" s="55"/>
      <c r="D37" s="206"/>
      <c r="E37" s="206"/>
      <c r="F37" s="206"/>
      <c r="G37" s="206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74"/>
      <c r="V37" s="74"/>
      <c r="W37" s="74"/>
      <c r="X37" s="277"/>
    </row>
    <row r="38" spans="1:24">
      <c r="A38" s="281"/>
      <c r="B38" s="151" t="s">
        <v>57</v>
      </c>
      <c r="C38" s="55" t="str">
        <f>'ПР3. 10.ПП1.Дороги.2.Мер.'!C19</f>
        <v>009</v>
      </c>
      <c r="D38" s="55" t="str">
        <f>'ПР3. 10.ПП1.Дороги.2.Мер.'!D19</f>
        <v>04</v>
      </c>
      <c r="E38" s="55" t="str">
        <f>'ПР3. 10.ПП1.Дороги.2.Мер.'!E19</f>
        <v>09</v>
      </c>
      <c r="F38" s="55">
        <f>'ПР3. 10.ПП1.Дороги.2.Мер.'!F19</f>
        <v>1210000140</v>
      </c>
      <c r="G38" s="55">
        <f>'ПР3. 10.ПП1.Дороги.2.Мер.'!G19</f>
        <v>243</v>
      </c>
      <c r="H38" s="45">
        <f>'ПР3. 10.ПП1.Дороги.2.Мер.'!H19</f>
        <v>370541.24</v>
      </c>
      <c r="I38" s="45">
        <f>'ПР3. 10.ПП1.Дороги.2.Мер.'!I19</f>
        <v>0</v>
      </c>
      <c r="J38" s="45">
        <f>'ПР3. 10.ПП1.Дороги.2.Мер.'!J19</f>
        <v>0</v>
      </c>
      <c r="K38" s="45">
        <f>'ПР3. 10.ПП1.Дороги.2.Мер.'!K19</f>
        <v>370541.24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370541.24</v>
      </c>
      <c r="S38" s="45">
        <v>370541.24</v>
      </c>
      <c r="T38" s="45">
        <f>H38</f>
        <v>370541.24</v>
      </c>
      <c r="U38" s="45"/>
      <c r="V38" s="45">
        <f>'ПР3. 10.ПП1.Дороги.2.Мер.'!I19</f>
        <v>0</v>
      </c>
      <c r="W38" s="45">
        <f>'ПР3. 10.ПП1.Дороги.2.Мер.'!J19</f>
        <v>0</v>
      </c>
      <c r="X38" s="277"/>
    </row>
    <row r="39" spans="1:24" ht="60">
      <c r="A39" s="278" t="s">
        <v>340</v>
      </c>
      <c r="B39" s="222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07" t="s">
        <v>136</v>
      </c>
      <c r="D39" s="207" t="s">
        <v>136</v>
      </c>
      <c r="E39" s="207" t="s">
        <v>136</v>
      </c>
      <c r="F39" s="205">
        <f>'ПР3. 10.ПП1.Дороги.2.Мер.'!F20</f>
        <v>1210000110</v>
      </c>
      <c r="G39" s="207" t="s">
        <v>136</v>
      </c>
      <c r="H39" s="74">
        <f>H41</f>
        <v>0</v>
      </c>
      <c r="I39" s="74">
        <f t="shared" ref="I39:J39" si="37">I41</f>
        <v>5000000</v>
      </c>
      <c r="J39" s="74">
        <f t="shared" si="37"/>
        <v>5000000</v>
      </c>
      <c r="K39" s="74">
        <f>K41</f>
        <v>10000000</v>
      </c>
      <c r="L39" s="74">
        <f>L41</f>
        <v>0</v>
      </c>
      <c r="M39" s="74">
        <f t="shared" ref="M39:W39" si="38">M41</f>
        <v>0</v>
      </c>
      <c r="N39" s="74">
        <f t="shared" si="38"/>
        <v>0</v>
      </c>
      <c r="O39" s="74">
        <f t="shared" si="38"/>
        <v>0</v>
      </c>
      <c r="P39" s="74">
        <f>P41</f>
        <v>0</v>
      </c>
      <c r="Q39" s="74">
        <f>Q41</f>
        <v>0</v>
      </c>
      <c r="R39" s="74">
        <f>R41</f>
        <v>0</v>
      </c>
      <c r="S39" s="74">
        <f>S41</f>
        <v>0</v>
      </c>
      <c r="T39" s="74">
        <f>T41</f>
        <v>0</v>
      </c>
      <c r="U39" s="74"/>
      <c r="V39" s="74">
        <f t="shared" si="38"/>
        <v>0</v>
      </c>
      <c r="W39" s="74">
        <f t="shared" si="38"/>
        <v>0</v>
      </c>
      <c r="X39" s="277"/>
    </row>
    <row r="40" spans="1:24">
      <c r="A40" s="279"/>
      <c r="B40" s="151" t="s">
        <v>171</v>
      </c>
      <c r="C40" s="55"/>
      <c r="D40" s="206"/>
      <c r="E40" s="206"/>
      <c r="F40" s="206"/>
      <c r="G40" s="206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74"/>
      <c r="V40" s="221"/>
      <c r="W40" s="221"/>
      <c r="X40" s="277"/>
    </row>
    <row r="41" spans="1:24">
      <c r="A41" s="280"/>
      <c r="B41" s="151" t="s">
        <v>57</v>
      </c>
      <c r="C41" s="55" t="str">
        <f>'ПР3. 10.ПП1.Дороги.2.Мер.'!C20</f>
        <v>009</v>
      </c>
      <c r="D41" s="55" t="str">
        <f>'ПР3. 10.ПП1.Дороги.2.Мер.'!D20</f>
        <v>04</v>
      </c>
      <c r="E41" s="55" t="str">
        <f>'ПР3. 10.ПП1.Дороги.2.Мер.'!E20</f>
        <v>09</v>
      </c>
      <c r="F41" s="55">
        <f>'ПР3. 10.ПП1.Дороги.2.Мер.'!F20</f>
        <v>1210000110</v>
      </c>
      <c r="G41" s="55">
        <f>'ПР3. 10.ПП1.Дороги.2.Мер.'!G20</f>
        <v>870</v>
      </c>
      <c r="H41" s="45">
        <f>'ПР3. 10.ПП1.Дороги.2.Мер.'!H20</f>
        <v>0</v>
      </c>
      <c r="I41" s="45">
        <f>'ПР3. 10.ПП1.Дороги.2.Мер.'!I20</f>
        <v>5000000</v>
      </c>
      <c r="J41" s="45">
        <f>'ПР3. 10.ПП1.Дороги.2.Мер.'!J20</f>
        <v>5000000</v>
      </c>
      <c r="K41" s="45">
        <f>'ПР3. 10.ПП1.Дороги.2.Мер.'!K20</f>
        <v>10000000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f>H41</f>
        <v>0</v>
      </c>
      <c r="U41" s="45"/>
      <c r="V41" s="45"/>
      <c r="W41" s="45"/>
      <c r="X41" s="277"/>
    </row>
    <row r="42" spans="1:24" ht="45">
      <c r="A42" s="278" t="s">
        <v>341</v>
      </c>
      <c r="B42" s="19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07" t="s">
        <v>136</v>
      </c>
      <c r="D42" s="207" t="s">
        <v>136</v>
      </c>
      <c r="E42" s="207" t="s">
        <v>136</v>
      </c>
      <c r="F42" s="205" t="str">
        <f>F44</f>
        <v>1210000170</v>
      </c>
      <c r="G42" s="207" t="s">
        <v>136</v>
      </c>
      <c r="H42" s="74">
        <f>H44</f>
        <v>100000</v>
      </c>
      <c r="I42" s="74">
        <f t="shared" ref="I42:J42" si="39">I44</f>
        <v>0</v>
      </c>
      <c r="J42" s="74">
        <f t="shared" si="39"/>
        <v>0</v>
      </c>
      <c r="K42" s="74">
        <f>K44</f>
        <v>100000</v>
      </c>
      <c r="L42" s="74">
        <f>L44</f>
        <v>0</v>
      </c>
      <c r="M42" s="74">
        <f t="shared" ref="M42" si="40">M44</f>
        <v>0</v>
      </c>
      <c r="N42" s="74">
        <f>N44</f>
        <v>0</v>
      </c>
      <c r="O42" s="74">
        <f t="shared" ref="O42:T42" si="41">O44</f>
        <v>0</v>
      </c>
      <c r="P42" s="74">
        <f t="shared" si="41"/>
        <v>100000</v>
      </c>
      <c r="Q42" s="74">
        <f t="shared" si="41"/>
        <v>0</v>
      </c>
      <c r="R42" s="74">
        <f t="shared" si="41"/>
        <v>100000</v>
      </c>
      <c r="S42" s="74">
        <f t="shared" si="41"/>
        <v>0</v>
      </c>
      <c r="T42" s="74">
        <f t="shared" si="41"/>
        <v>100000</v>
      </c>
      <c r="U42" s="74"/>
      <c r="V42" s="74">
        <f t="shared" ref="V42:W42" si="42">V44</f>
        <v>0</v>
      </c>
      <c r="W42" s="74">
        <f t="shared" si="42"/>
        <v>0</v>
      </c>
      <c r="X42" s="195"/>
    </row>
    <row r="43" spans="1:24">
      <c r="A43" s="279"/>
      <c r="B43" s="151" t="s">
        <v>171</v>
      </c>
      <c r="C43" s="55"/>
      <c r="D43" s="206"/>
      <c r="E43" s="206"/>
      <c r="F43" s="206"/>
      <c r="G43" s="206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195"/>
    </row>
    <row r="44" spans="1:24">
      <c r="A44" s="280"/>
      <c r="B44" s="151" t="s">
        <v>57</v>
      </c>
      <c r="C44" s="55" t="str">
        <f>'ПР3. 10.ПП1.Дороги.2.Мер.'!C21</f>
        <v>009</v>
      </c>
      <c r="D44" s="55" t="str">
        <f>'ПР3. 10.ПП1.Дороги.2.Мер.'!D21</f>
        <v>04</v>
      </c>
      <c r="E44" s="55" t="str">
        <f>'ПР3. 10.ПП1.Дороги.2.Мер.'!E21</f>
        <v>09</v>
      </c>
      <c r="F44" s="55" t="str">
        <f>'ПР3. 10.ПП1.Дороги.2.Мер.'!F21</f>
        <v>1210000170</v>
      </c>
      <c r="G44" s="55" t="str">
        <f>'ПР3. 10.ПП1.Дороги.2.Мер.'!G21</f>
        <v>244</v>
      </c>
      <c r="H44" s="45">
        <f>'ПР3. 10.ПП1.Дороги.2.Мер.'!H21</f>
        <v>100000</v>
      </c>
      <c r="I44" s="45">
        <f>'ПР3. 10.ПП1.Дороги.2.Мер.'!I21</f>
        <v>0</v>
      </c>
      <c r="J44" s="45">
        <f>'ПР3. 10.ПП1.Дороги.2.Мер.'!J21</f>
        <v>0</v>
      </c>
      <c r="K44" s="45">
        <f>'ПР3. 10.ПП1.Дороги.2.Мер.'!K21</f>
        <v>100000</v>
      </c>
      <c r="L44" s="45">
        <v>0</v>
      </c>
      <c r="M44" s="45">
        <v>0</v>
      </c>
      <c r="N44" s="45">
        <v>0</v>
      </c>
      <c r="O44" s="45">
        <v>0</v>
      </c>
      <c r="P44" s="45">
        <v>100000</v>
      </c>
      <c r="Q44" s="45">
        <v>0</v>
      </c>
      <c r="R44" s="45">
        <f>P44</f>
        <v>100000</v>
      </c>
      <c r="S44" s="45">
        <v>0</v>
      </c>
      <c r="T44" s="45">
        <f>R44</f>
        <v>100000</v>
      </c>
      <c r="U44" s="45"/>
      <c r="V44" s="45">
        <v>0</v>
      </c>
      <c r="W44" s="45">
        <v>0</v>
      </c>
      <c r="X44" s="195"/>
    </row>
    <row r="45" spans="1:24" ht="60">
      <c r="A45" s="278" t="s">
        <v>368</v>
      </c>
      <c r="B45" s="19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07" t="s">
        <v>136</v>
      </c>
      <c r="D45" s="207" t="s">
        <v>136</v>
      </c>
      <c r="E45" s="207" t="s">
        <v>136</v>
      </c>
      <c r="F45" s="205">
        <f>F47</f>
        <v>1210073950</v>
      </c>
      <c r="G45" s="207" t="s">
        <v>136</v>
      </c>
      <c r="H45" s="74">
        <f>H47</f>
        <v>10000000</v>
      </c>
      <c r="I45" s="74">
        <f t="shared" ref="I45:J45" si="43">I47</f>
        <v>0</v>
      </c>
      <c r="J45" s="74">
        <f t="shared" si="43"/>
        <v>0</v>
      </c>
      <c r="K45" s="74">
        <f>K47</f>
        <v>10000000</v>
      </c>
      <c r="L45" s="74">
        <f>L47</f>
        <v>0</v>
      </c>
      <c r="M45" s="74">
        <f t="shared" ref="M45" si="44">M47</f>
        <v>0</v>
      </c>
      <c r="N45" s="74">
        <f>N47</f>
        <v>0</v>
      </c>
      <c r="O45" s="74">
        <f t="shared" ref="O45:T45" si="45">O47</f>
        <v>0</v>
      </c>
      <c r="P45" s="74">
        <f t="shared" si="45"/>
        <v>0</v>
      </c>
      <c r="Q45" s="74">
        <f t="shared" si="45"/>
        <v>0</v>
      </c>
      <c r="R45" s="74">
        <f t="shared" si="45"/>
        <v>10000000</v>
      </c>
      <c r="S45" s="74">
        <f t="shared" si="45"/>
        <v>10000000</v>
      </c>
      <c r="T45" s="74">
        <f t="shared" si="45"/>
        <v>10000000</v>
      </c>
      <c r="U45" s="74"/>
      <c r="V45" s="74">
        <f t="shared" ref="V45:W45" si="46">V47</f>
        <v>0</v>
      </c>
      <c r="W45" s="74">
        <f t="shared" si="46"/>
        <v>0</v>
      </c>
      <c r="X45" s="195"/>
    </row>
    <row r="46" spans="1:24">
      <c r="A46" s="279"/>
      <c r="B46" s="151" t="s">
        <v>171</v>
      </c>
      <c r="C46" s="55"/>
      <c r="D46" s="206"/>
      <c r="E46" s="206"/>
      <c r="F46" s="206"/>
      <c r="G46" s="206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195"/>
    </row>
    <row r="47" spans="1:24">
      <c r="A47" s="280"/>
      <c r="B47" s="151" t="s">
        <v>57</v>
      </c>
      <c r="C47" s="55">
        <f>'ПР3. 10.ПП1.Дороги.2.Мер.'!C25</f>
        <v>0</v>
      </c>
      <c r="D47" s="55">
        <f>'ПР3. 10.ПП1.Дороги.2.Мер.'!D25</f>
        <v>0</v>
      </c>
      <c r="E47" s="55">
        <f>'ПР3. 10.ПП1.Дороги.2.Мер.'!E25</f>
        <v>0</v>
      </c>
      <c r="F47" s="55">
        <f>'ПР3. 10.ПП1.Дороги.2.Мер.'!F22</f>
        <v>1210073950</v>
      </c>
      <c r="G47" s="55">
        <f>'ПР3. 10.ПП1.Дороги.2.Мер.'!G25</f>
        <v>0</v>
      </c>
      <c r="H47" s="45">
        <f>'ПР3. 10.ПП1.Дороги.2.Мер.'!H22</f>
        <v>10000000</v>
      </c>
      <c r="I47" s="45">
        <f>'ПР3. 10.ПП1.Дороги.2.Мер.'!I22</f>
        <v>0</v>
      </c>
      <c r="J47" s="45">
        <f>'ПР3. 10.ПП1.Дороги.2.Мер.'!J22</f>
        <v>0</v>
      </c>
      <c r="K47" s="45">
        <f>'ПР3. 10.ПП1.Дороги.2.Мер.'!K22</f>
        <v>10000000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f>H47</f>
        <v>10000000</v>
      </c>
      <c r="S47" s="45">
        <v>10000000</v>
      </c>
      <c r="T47" s="45">
        <f>H47</f>
        <v>10000000</v>
      </c>
      <c r="U47" s="45"/>
      <c r="V47" s="45">
        <v>0</v>
      </c>
      <c r="W47" s="45">
        <v>0</v>
      </c>
      <c r="X47" s="195"/>
    </row>
    <row r="48" spans="1:24" ht="60">
      <c r="A48" s="278" t="s">
        <v>373</v>
      </c>
      <c r="B48" s="21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07" t="s">
        <v>136</v>
      </c>
      <c r="D48" s="207" t="s">
        <v>136</v>
      </c>
      <c r="E48" s="207" t="s">
        <v>136</v>
      </c>
      <c r="F48" s="205" t="str">
        <f>F50</f>
        <v>12100S3950</v>
      </c>
      <c r="G48" s="207" t="s">
        <v>136</v>
      </c>
      <c r="H48" s="74">
        <f>H50</f>
        <v>136251.92000000001</v>
      </c>
      <c r="I48" s="74">
        <f t="shared" ref="I48:J48" si="47">I50</f>
        <v>0</v>
      </c>
      <c r="J48" s="74">
        <f t="shared" si="47"/>
        <v>0</v>
      </c>
      <c r="K48" s="74">
        <f>K50</f>
        <v>136251.92000000001</v>
      </c>
      <c r="L48" s="74">
        <f>L50</f>
        <v>0</v>
      </c>
      <c r="M48" s="74">
        <f t="shared" ref="M48:W48" si="48">M50</f>
        <v>0</v>
      </c>
      <c r="N48" s="74">
        <f t="shared" si="48"/>
        <v>0</v>
      </c>
      <c r="O48" s="74">
        <f t="shared" si="48"/>
        <v>0</v>
      </c>
      <c r="P48" s="74">
        <f t="shared" si="48"/>
        <v>0</v>
      </c>
      <c r="Q48" s="74">
        <f t="shared" si="48"/>
        <v>0</v>
      </c>
      <c r="R48" s="74">
        <f t="shared" si="48"/>
        <v>136251.92000000001</v>
      </c>
      <c r="S48" s="74">
        <f t="shared" si="48"/>
        <v>136251.92000000001</v>
      </c>
      <c r="T48" s="74">
        <f t="shared" si="48"/>
        <v>136251.92000000001</v>
      </c>
      <c r="U48" s="74"/>
      <c r="V48" s="74">
        <f t="shared" si="48"/>
        <v>0</v>
      </c>
      <c r="W48" s="74">
        <f t="shared" si="48"/>
        <v>0</v>
      </c>
      <c r="X48" s="216"/>
    </row>
    <row r="49" spans="1:24">
      <c r="A49" s="279"/>
      <c r="B49" s="151" t="s">
        <v>171</v>
      </c>
      <c r="C49" s="55"/>
      <c r="D49" s="206"/>
      <c r="E49" s="206"/>
      <c r="F49" s="206"/>
      <c r="G49" s="206"/>
      <c r="H49" s="45"/>
      <c r="I49" s="45"/>
      <c r="J49" s="45"/>
      <c r="K49" s="45"/>
      <c r="L49" s="74"/>
      <c r="M49" s="74"/>
      <c r="N49" s="74"/>
      <c r="O49" s="74"/>
      <c r="P49" s="74"/>
      <c r="Q49" s="74"/>
      <c r="R49" s="74"/>
      <c r="S49" s="74"/>
      <c r="T49" s="74"/>
      <c r="U49" s="45"/>
      <c r="V49" s="45"/>
      <c r="W49" s="45"/>
      <c r="X49" s="216"/>
    </row>
    <row r="50" spans="1:24">
      <c r="A50" s="280"/>
      <c r="B50" s="151" t="s">
        <v>57</v>
      </c>
      <c r="C50" s="55" t="str">
        <f>'ПР3. 10.ПП1.Дороги.2.Мер.'!C23</f>
        <v>009</v>
      </c>
      <c r="D50" s="55" t="str">
        <f>'ПР3. 10.ПП1.Дороги.2.Мер.'!D23</f>
        <v>04</v>
      </c>
      <c r="E50" s="55" t="str">
        <f>'ПР3. 10.ПП1.Дороги.2.Мер.'!E23</f>
        <v>09</v>
      </c>
      <c r="F50" s="55" t="str">
        <f>'ПР3. 10.ПП1.Дороги.2.Мер.'!F23</f>
        <v>12100S3950</v>
      </c>
      <c r="G50" s="55">
        <f>'ПР3. 10.ПП1.Дороги.2.Мер.'!G23</f>
        <v>244</v>
      </c>
      <c r="H50" s="45">
        <f>'ПР3. 10.ПП1.Дороги.2.Мер.'!H23</f>
        <v>136251.92000000001</v>
      </c>
      <c r="I50" s="45">
        <f>'ПР3. 10.ПП1.Дороги.2.Мер.'!I23</f>
        <v>0</v>
      </c>
      <c r="J50" s="45">
        <f>'ПР3. 10.ПП1.Дороги.2.Мер.'!J23</f>
        <v>0</v>
      </c>
      <c r="K50" s="45">
        <f>'ПР3. 10.ПП1.Дороги.2.Мер.'!K23</f>
        <v>136251.92000000001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136251.92000000001</v>
      </c>
      <c r="S50" s="45">
        <f>R50</f>
        <v>136251.92000000001</v>
      </c>
      <c r="T50" s="45">
        <f>S50</f>
        <v>136251.92000000001</v>
      </c>
      <c r="U50" s="45"/>
      <c r="V50" s="45">
        <v>0</v>
      </c>
      <c r="W50" s="45">
        <v>0</v>
      </c>
      <c r="X50" s="216"/>
    </row>
    <row r="51" spans="1:24" ht="28.5">
      <c r="A51" s="70" t="s">
        <v>7</v>
      </c>
      <c r="B51" s="70" t="s">
        <v>76</v>
      </c>
      <c r="C51" s="202" t="s">
        <v>5</v>
      </c>
      <c r="D51" s="202" t="str">
        <f>C51</f>
        <v>Х</v>
      </c>
      <c r="E51" s="202" t="str">
        <f>D51</f>
        <v>Х</v>
      </c>
      <c r="F51" s="202">
        <v>1220000000</v>
      </c>
      <c r="G51" s="202" t="s">
        <v>136</v>
      </c>
      <c r="H51" s="81">
        <f>'ПР5. 13.ПП2.БДД.2.Мер.'!H20</f>
        <v>1691532</v>
      </c>
      <c r="I51" s="81">
        <f>'ПР5. 13.ПП2.БДД.2.Мер.'!I20</f>
        <v>370000</v>
      </c>
      <c r="J51" s="81">
        <f>'ПР5. 13.ПП2.БДД.2.Мер.'!J20</f>
        <v>370000</v>
      </c>
      <c r="K51" s="81">
        <f>'ПР5. 13.ПП2.БДД.2.Мер.'!K20</f>
        <v>2431532</v>
      </c>
      <c r="L51" s="81">
        <v>5698160</v>
      </c>
      <c r="M51" s="81">
        <v>5600970.0999999996</v>
      </c>
      <c r="N51" s="81">
        <f>N52+N55+N58+N61+N64+N67+N70+N74</f>
        <v>320000</v>
      </c>
      <c r="O51" s="81">
        <f t="shared" ref="O51:W51" si="49">O52+O55+O58+O61+O64+O67+O70+O74</f>
        <v>314700</v>
      </c>
      <c r="P51" s="81">
        <f t="shared" si="49"/>
        <v>445000</v>
      </c>
      <c r="Q51" s="81">
        <f t="shared" si="49"/>
        <v>421980</v>
      </c>
      <c r="R51" s="81">
        <f t="shared" si="49"/>
        <v>1032292</v>
      </c>
      <c r="S51" s="81">
        <f t="shared" si="49"/>
        <v>734861</v>
      </c>
      <c r="T51" s="81">
        <f t="shared" si="49"/>
        <v>1691532</v>
      </c>
      <c r="U51" s="81">
        <f t="shared" si="49"/>
        <v>0</v>
      </c>
      <c r="V51" s="81">
        <f t="shared" si="49"/>
        <v>370000</v>
      </c>
      <c r="W51" s="81">
        <f t="shared" si="49"/>
        <v>370000</v>
      </c>
      <c r="X51" s="277"/>
    </row>
    <row r="52" spans="1:24" ht="63" customHeight="1">
      <c r="A52" s="278" t="s">
        <v>29</v>
      </c>
      <c r="B52" s="192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07" t="s">
        <v>136</v>
      </c>
      <c r="D52" s="207" t="s">
        <v>136</v>
      </c>
      <c r="E52" s="207" t="s">
        <v>136</v>
      </c>
      <c r="F52" s="205" t="str">
        <f>F54</f>
        <v>1220074920</v>
      </c>
      <c r="G52" s="207" t="s">
        <v>136</v>
      </c>
      <c r="H52" s="74">
        <f>H54</f>
        <v>232800</v>
      </c>
      <c r="I52" s="74">
        <f t="shared" ref="I52:K52" si="50">I54</f>
        <v>0</v>
      </c>
      <c r="J52" s="74">
        <f t="shared" si="50"/>
        <v>0</v>
      </c>
      <c r="K52" s="74">
        <f t="shared" si="50"/>
        <v>232800</v>
      </c>
      <c r="L52" s="74">
        <f>L54</f>
        <v>310000</v>
      </c>
      <c r="M52" s="74">
        <f t="shared" ref="M52:Q52" si="51">M54</f>
        <v>310000</v>
      </c>
      <c r="N52" s="74">
        <f t="shared" si="51"/>
        <v>0</v>
      </c>
      <c r="O52" s="74">
        <f t="shared" si="51"/>
        <v>0</v>
      </c>
      <c r="P52" s="74">
        <f t="shared" si="51"/>
        <v>0</v>
      </c>
      <c r="Q52" s="74">
        <f t="shared" si="51"/>
        <v>0</v>
      </c>
      <c r="R52" s="74">
        <f t="shared" ref="R52:S52" si="52">R54</f>
        <v>232800</v>
      </c>
      <c r="S52" s="74">
        <f t="shared" si="52"/>
        <v>0</v>
      </c>
      <c r="T52" s="74">
        <f t="shared" ref="T52" si="53">T54</f>
        <v>232800</v>
      </c>
      <c r="U52" s="74"/>
      <c r="V52" s="74">
        <f t="shared" ref="V52:W52" si="54">V54</f>
        <v>0</v>
      </c>
      <c r="W52" s="74">
        <f t="shared" si="54"/>
        <v>0</v>
      </c>
      <c r="X52" s="277"/>
    </row>
    <row r="53" spans="1:24">
      <c r="A53" s="279"/>
      <c r="B53" s="151" t="s">
        <v>171</v>
      </c>
      <c r="C53" s="55"/>
      <c r="D53" s="206"/>
      <c r="E53" s="206"/>
      <c r="F53" s="206"/>
      <c r="G53" s="206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277"/>
    </row>
    <row r="54" spans="1:24">
      <c r="A54" s="280"/>
      <c r="B54" s="151" t="s">
        <v>57</v>
      </c>
      <c r="C54" s="55" t="str">
        <f>'ПР5. 13.ПП2.БДД.2.Мер.'!C9</f>
        <v>009</v>
      </c>
      <c r="D54" s="55" t="str">
        <f>'ПР5. 13.ПП2.БДД.2.Мер.'!D9</f>
        <v>04</v>
      </c>
      <c r="E54" s="55" t="str">
        <f>'ПР5. 13.ПП2.БДД.2.Мер.'!E9</f>
        <v>09</v>
      </c>
      <c r="F54" s="55" t="str">
        <f>'ПР5. 13.ПП2.БДД.2.Мер.'!F9</f>
        <v>1220074920</v>
      </c>
      <c r="G54" s="55" t="str">
        <f>'ПР5. 13.ПП2.БДД.2.Мер.'!G9</f>
        <v>244</v>
      </c>
      <c r="H54" s="45">
        <f>'ПР5. 13.ПП2.БДД.2.Мер.'!H9</f>
        <v>232800</v>
      </c>
      <c r="I54" s="45">
        <f>'ПР5. 13.ПП2.БДД.2.Мер.'!I9</f>
        <v>0</v>
      </c>
      <c r="J54" s="45">
        <f>'ПР5. 13.ПП2.БДД.2.Мер.'!J9</f>
        <v>0</v>
      </c>
      <c r="K54" s="45">
        <f>'ПР5. 13.ПП2.БДД.2.Мер.'!K9</f>
        <v>232800</v>
      </c>
      <c r="L54" s="45">
        <v>310000</v>
      </c>
      <c r="M54" s="45">
        <v>310000</v>
      </c>
      <c r="N54" s="45">
        <v>0</v>
      </c>
      <c r="O54" s="45">
        <v>0</v>
      </c>
      <c r="P54" s="45">
        <v>0</v>
      </c>
      <c r="Q54" s="45">
        <v>0</v>
      </c>
      <c r="R54" s="45">
        <f>H54</f>
        <v>232800</v>
      </c>
      <c r="S54" s="45">
        <v>0</v>
      </c>
      <c r="T54" s="45">
        <f>H54</f>
        <v>232800</v>
      </c>
      <c r="U54" s="45"/>
      <c r="V54" s="45">
        <f>'ПР5. 13.ПП2.БДД.2.Мер.'!I9</f>
        <v>0</v>
      </c>
      <c r="W54" s="45">
        <f>'ПР5. 13.ПП2.БДД.2.Мер.'!J9</f>
        <v>0</v>
      </c>
      <c r="X54" s="277"/>
    </row>
    <row r="55" spans="1:24" ht="60">
      <c r="A55" s="278" t="s">
        <v>30</v>
      </c>
      <c r="B55" s="192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07" t="s">
        <v>136</v>
      </c>
      <c r="D55" s="207" t="s">
        <v>136</v>
      </c>
      <c r="E55" s="207" t="s">
        <v>136</v>
      </c>
      <c r="F55" s="205" t="str">
        <f>F57</f>
        <v>12200S4920</v>
      </c>
      <c r="G55" s="207" t="s">
        <v>136</v>
      </c>
      <c r="H55" s="74">
        <f>H57</f>
        <v>46560</v>
      </c>
      <c r="I55" s="74">
        <f t="shared" ref="I55:K55" si="55">I57</f>
        <v>0</v>
      </c>
      <c r="J55" s="74">
        <f t="shared" si="55"/>
        <v>0</v>
      </c>
      <c r="K55" s="74">
        <f t="shared" si="55"/>
        <v>46560</v>
      </c>
      <c r="L55" s="74">
        <f>L57</f>
        <v>62000</v>
      </c>
      <c r="M55" s="74">
        <f t="shared" ref="M55:Q55" si="56">M57</f>
        <v>62000</v>
      </c>
      <c r="N55" s="74">
        <f t="shared" si="56"/>
        <v>0</v>
      </c>
      <c r="O55" s="74">
        <f t="shared" si="56"/>
        <v>0</v>
      </c>
      <c r="P55" s="74">
        <f t="shared" si="56"/>
        <v>0</v>
      </c>
      <c r="Q55" s="74">
        <f t="shared" si="56"/>
        <v>0</v>
      </c>
      <c r="R55" s="74">
        <f t="shared" ref="R55:S55" si="57">R57</f>
        <v>46560</v>
      </c>
      <c r="S55" s="74">
        <f t="shared" si="57"/>
        <v>46560</v>
      </c>
      <c r="T55" s="74">
        <f t="shared" ref="T55" si="58">T57</f>
        <v>46560</v>
      </c>
      <c r="U55" s="74"/>
      <c r="V55" s="74">
        <f t="shared" ref="V55:W55" si="59">V57</f>
        <v>0</v>
      </c>
      <c r="W55" s="74">
        <f t="shared" si="59"/>
        <v>0</v>
      </c>
      <c r="X55" s="277"/>
    </row>
    <row r="56" spans="1:24">
      <c r="A56" s="279"/>
      <c r="B56" s="151" t="s">
        <v>171</v>
      </c>
      <c r="C56" s="55"/>
      <c r="D56" s="206"/>
      <c r="E56" s="206"/>
      <c r="F56" s="206"/>
      <c r="G56" s="206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277"/>
    </row>
    <row r="57" spans="1:24">
      <c r="A57" s="280"/>
      <c r="B57" s="151" t="s">
        <v>57</v>
      </c>
      <c r="C57" s="55" t="str">
        <f>'ПР5. 13.ПП2.БДД.2.Мер.'!C10</f>
        <v>009</v>
      </c>
      <c r="D57" s="55" t="str">
        <f>'ПР5. 13.ПП2.БДД.2.Мер.'!D10</f>
        <v>04</v>
      </c>
      <c r="E57" s="55" t="str">
        <f>'ПР5. 13.ПП2.БДД.2.Мер.'!E10</f>
        <v>09</v>
      </c>
      <c r="F57" s="55" t="str">
        <f>'ПР5. 13.ПП2.БДД.2.Мер.'!F10</f>
        <v>12200S4920</v>
      </c>
      <c r="G57" s="55" t="str">
        <f>'ПР5. 13.ПП2.БДД.2.Мер.'!G10</f>
        <v>244</v>
      </c>
      <c r="H57" s="45">
        <f>'ПР5. 13.ПП2.БДД.2.Мер.'!H10</f>
        <v>46560</v>
      </c>
      <c r="I57" s="45">
        <f>'ПР5. 13.ПП2.БДД.2.Мер.'!I10</f>
        <v>0</v>
      </c>
      <c r="J57" s="45">
        <f>'ПР5. 13.ПП2.БДД.2.Мер.'!J10</f>
        <v>0</v>
      </c>
      <c r="K57" s="45">
        <f>'ПР5. 13.ПП2.БДД.2.Мер.'!K10</f>
        <v>46560</v>
      </c>
      <c r="L57" s="45">
        <v>62000</v>
      </c>
      <c r="M57" s="45">
        <v>62000</v>
      </c>
      <c r="N57" s="45">
        <v>0</v>
      </c>
      <c r="O57" s="45">
        <v>0</v>
      </c>
      <c r="P57" s="45">
        <v>0</v>
      </c>
      <c r="Q57" s="45">
        <v>0</v>
      </c>
      <c r="R57" s="45">
        <f>H57</f>
        <v>46560</v>
      </c>
      <c r="S57" s="45">
        <f>R57</f>
        <v>46560</v>
      </c>
      <c r="T57" s="45">
        <f>H57</f>
        <v>46560</v>
      </c>
      <c r="U57" s="45"/>
      <c r="V57" s="45">
        <f>'ПР5. 13.ПП2.БДД.2.Мер.'!I10</f>
        <v>0</v>
      </c>
      <c r="W57" s="45">
        <f>'ПР5. 13.ПП2.БДД.2.Мер.'!J10</f>
        <v>0</v>
      </c>
      <c r="X57" s="277"/>
    </row>
    <row r="58" spans="1:24" ht="45">
      <c r="A58" s="278" t="s">
        <v>31</v>
      </c>
      <c r="B58" s="192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07" t="s">
        <v>136</v>
      </c>
      <c r="D58" s="207" t="s">
        <v>136</v>
      </c>
      <c r="E58" s="207" t="s">
        <v>136</v>
      </c>
      <c r="F58" s="205" t="str">
        <f>'ПР5. 13.ПП2.БДД.2.Мер.'!F11</f>
        <v>1220000010</v>
      </c>
      <c r="G58" s="207" t="s">
        <v>136</v>
      </c>
      <c r="H58" s="74">
        <f>H60</f>
        <v>180240</v>
      </c>
      <c r="I58" s="74">
        <f t="shared" ref="I58:K58" si="60">I60</f>
        <v>200000</v>
      </c>
      <c r="J58" s="74">
        <f t="shared" si="60"/>
        <v>200000</v>
      </c>
      <c r="K58" s="74">
        <f t="shared" si="60"/>
        <v>580240</v>
      </c>
      <c r="L58" s="74">
        <f>L60</f>
        <v>100000</v>
      </c>
      <c r="M58" s="74">
        <f t="shared" ref="M58:W58" si="61">M60</f>
        <v>4080</v>
      </c>
      <c r="N58" s="74">
        <f t="shared" si="61"/>
        <v>20000</v>
      </c>
      <c r="O58" s="74">
        <f t="shared" si="61"/>
        <v>14700</v>
      </c>
      <c r="P58" s="74">
        <f t="shared" si="61"/>
        <v>55000</v>
      </c>
      <c r="Q58" s="74">
        <f t="shared" si="61"/>
        <v>31980</v>
      </c>
      <c r="R58" s="74">
        <f t="shared" si="61"/>
        <v>60000</v>
      </c>
      <c r="S58" s="74">
        <f t="shared" si="61"/>
        <v>49900</v>
      </c>
      <c r="T58" s="74">
        <f t="shared" si="61"/>
        <v>180240</v>
      </c>
      <c r="U58" s="74"/>
      <c r="V58" s="74">
        <f t="shared" si="61"/>
        <v>200000</v>
      </c>
      <c r="W58" s="74">
        <f t="shared" si="61"/>
        <v>200000</v>
      </c>
      <c r="X58" s="277"/>
    </row>
    <row r="59" spans="1:24">
      <c r="A59" s="279"/>
      <c r="B59" s="151" t="s">
        <v>171</v>
      </c>
      <c r="C59" s="55"/>
      <c r="D59" s="206"/>
      <c r="E59" s="206"/>
      <c r="F59" s="206"/>
      <c r="G59" s="206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277"/>
    </row>
    <row r="60" spans="1:24">
      <c r="A60" s="280"/>
      <c r="B60" s="151" t="s">
        <v>57</v>
      </c>
      <c r="C60" s="55" t="str">
        <f>'ПР5. 13.ПП2.БДД.2.Мер.'!C11</f>
        <v>009</v>
      </c>
      <c r="D60" s="55" t="str">
        <f>'ПР5. 13.ПП2.БДД.2.Мер.'!D11</f>
        <v>05</v>
      </c>
      <c r="E60" s="55" t="str">
        <f>'ПР5. 13.ПП2.БДД.2.Мер.'!E11</f>
        <v>03</v>
      </c>
      <c r="F60" s="55" t="str">
        <f>'ПР5. 13.ПП2.БДД.2.Мер.'!F11</f>
        <v>1220000010</v>
      </c>
      <c r="G60" s="55" t="str">
        <f>'ПР5. 13.ПП2.БДД.2.Мер.'!G11</f>
        <v>244</v>
      </c>
      <c r="H60" s="45">
        <f>'ПР5. 13.ПП2.БДД.2.Мер.'!H11</f>
        <v>180240</v>
      </c>
      <c r="I60" s="45">
        <f>'ПР5. 13.ПП2.БДД.2.Мер.'!I11</f>
        <v>200000</v>
      </c>
      <c r="J60" s="45">
        <f>'ПР5. 13.ПП2.БДД.2.Мер.'!J11</f>
        <v>200000</v>
      </c>
      <c r="K60" s="45">
        <f>'ПР5. 13.ПП2.БДД.2.Мер.'!K11</f>
        <v>580240</v>
      </c>
      <c r="L60" s="45">
        <v>100000</v>
      </c>
      <c r="M60" s="45">
        <v>4080</v>
      </c>
      <c r="N60" s="45">
        <v>20000</v>
      </c>
      <c r="O60" s="45">
        <v>14700</v>
      </c>
      <c r="P60" s="45">
        <f>N60+35000</f>
        <v>55000</v>
      </c>
      <c r="Q60" s="45">
        <v>31980</v>
      </c>
      <c r="R60" s="45">
        <v>60000</v>
      </c>
      <c r="S60" s="45">
        <v>49900</v>
      </c>
      <c r="T60" s="45">
        <f>H60</f>
        <v>180240</v>
      </c>
      <c r="U60" s="45"/>
      <c r="V60" s="45">
        <f>I60</f>
        <v>200000</v>
      </c>
      <c r="W60" s="45">
        <f>J60</f>
        <v>200000</v>
      </c>
      <c r="X60" s="277"/>
    </row>
    <row r="61" spans="1:24" ht="30">
      <c r="A61" s="281" t="s">
        <v>312</v>
      </c>
      <c r="B61" s="192" t="str">
        <f>'ПР5. 13.ПП2.БДД.2.Мер.'!A13</f>
        <v>Проведение конкурсов по тематике "Безопасность дорожного движения в ЗАТО Железногорск"</v>
      </c>
      <c r="C61" s="207" t="s">
        <v>136</v>
      </c>
      <c r="D61" s="207" t="s">
        <v>136</v>
      </c>
      <c r="E61" s="207" t="s">
        <v>136</v>
      </c>
      <c r="F61" s="205" t="str">
        <f>'ПР5. 13.ПП2.БДД.2.Мер.'!F13</f>
        <v>1220000020</v>
      </c>
      <c r="G61" s="207" t="s">
        <v>136</v>
      </c>
      <c r="H61" s="74">
        <f>H63</f>
        <v>80000</v>
      </c>
      <c r="I61" s="74">
        <f t="shared" ref="I61:K61" si="62">I63</f>
        <v>80000</v>
      </c>
      <c r="J61" s="74">
        <f t="shared" si="62"/>
        <v>80000</v>
      </c>
      <c r="K61" s="74">
        <f t="shared" si="62"/>
        <v>240000</v>
      </c>
      <c r="L61" s="74">
        <f t="shared" ref="L61:W61" si="63">L63</f>
        <v>80000</v>
      </c>
      <c r="M61" s="74">
        <f t="shared" si="63"/>
        <v>80000</v>
      </c>
      <c r="N61" s="74">
        <f t="shared" si="63"/>
        <v>0</v>
      </c>
      <c r="O61" s="74">
        <f t="shared" si="63"/>
        <v>0</v>
      </c>
      <c r="P61" s="74">
        <f t="shared" si="63"/>
        <v>0</v>
      </c>
      <c r="Q61" s="74">
        <f t="shared" si="63"/>
        <v>0</v>
      </c>
      <c r="R61" s="74">
        <f t="shared" si="63"/>
        <v>80000</v>
      </c>
      <c r="S61" s="74">
        <f t="shared" si="63"/>
        <v>80000</v>
      </c>
      <c r="T61" s="74">
        <f t="shared" si="63"/>
        <v>80000</v>
      </c>
      <c r="U61" s="74"/>
      <c r="V61" s="74">
        <f t="shared" si="63"/>
        <v>80000</v>
      </c>
      <c r="W61" s="74">
        <f t="shared" si="63"/>
        <v>80000</v>
      </c>
      <c r="X61" s="277"/>
    </row>
    <row r="62" spans="1:24">
      <c r="A62" s="281"/>
      <c r="B62" s="151" t="s">
        <v>171</v>
      </c>
      <c r="C62" s="55"/>
      <c r="D62" s="206"/>
      <c r="E62" s="206"/>
      <c r="F62" s="206"/>
      <c r="G62" s="206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191"/>
      <c r="W62" s="191"/>
      <c r="X62" s="277"/>
    </row>
    <row r="63" spans="1:24">
      <c r="A63" s="281"/>
      <c r="B63" s="151" t="s">
        <v>57</v>
      </c>
      <c r="C63" s="55" t="str">
        <f>'ПР5. 13.ПП2.БДД.2.Мер.'!C13</f>
        <v>009</v>
      </c>
      <c r="D63" s="55" t="str">
        <f>'ПР5. 13.ПП2.БДД.2.Мер.'!D13</f>
        <v>01</v>
      </c>
      <c r="E63" s="55" t="str">
        <f>'ПР5. 13.ПП2.БДД.2.Мер.'!E13</f>
        <v>13</v>
      </c>
      <c r="F63" s="55" t="str">
        <f>'ПР5. 13.ПП2.БДД.2.Мер.'!F13</f>
        <v>1220000020</v>
      </c>
      <c r="G63" s="55" t="str">
        <f>'ПР5. 13.ПП2.БДД.2.Мер.'!G13</f>
        <v>244</v>
      </c>
      <c r="H63" s="45">
        <f>'ПР5. 13.ПП2.БДД.2.Мер.'!H13</f>
        <v>80000</v>
      </c>
      <c r="I63" s="45">
        <f>'ПР5. 13.ПП2.БДД.2.Мер.'!I13</f>
        <v>80000</v>
      </c>
      <c r="J63" s="45">
        <f>'ПР5. 13.ПП2.БДД.2.Мер.'!J13</f>
        <v>80000</v>
      </c>
      <c r="K63" s="45">
        <f>'ПР5. 13.ПП2.БДД.2.Мер.'!K13</f>
        <v>240000</v>
      </c>
      <c r="L63" s="45">
        <v>80000</v>
      </c>
      <c r="M63" s="45">
        <v>80000</v>
      </c>
      <c r="N63" s="45">
        <v>0</v>
      </c>
      <c r="O63" s="45">
        <v>0</v>
      </c>
      <c r="P63" s="45">
        <v>0</v>
      </c>
      <c r="Q63" s="45">
        <v>0</v>
      </c>
      <c r="R63" s="45">
        <f>H63</f>
        <v>80000</v>
      </c>
      <c r="S63" s="45">
        <v>80000</v>
      </c>
      <c r="T63" s="45">
        <f>R63</f>
        <v>80000</v>
      </c>
      <c r="U63" s="45"/>
      <c r="V63" s="45">
        <f>'ПР5. 13.ПП2.БДД.2.Мер.'!I13</f>
        <v>80000</v>
      </c>
      <c r="W63" s="45">
        <f>'ПР5. 13.ПП2.БДД.2.Мер.'!J13</f>
        <v>80000</v>
      </c>
      <c r="X63" s="277"/>
    </row>
    <row r="64" spans="1:24" ht="30">
      <c r="A64" s="281" t="s">
        <v>323</v>
      </c>
      <c r="B64" s="192" t="str">
        <f>'ПР5. 13.ПП2.БДД.2.Мер.'!A14</f>
        <v>Организация социальной рекламы и печатной продукции по безопасности дорожного движения</v>
      </c>
      <c r="C64" s="207" t="s">
        <v>136</v>
      </c>
      <c r="D64" s="207" t="s">
        <v>136</v>
      </c>
      <c r="E64" s="207" t="s">
        <v>136</v>
      </c>
      <c r="F64" s="205" t="str">
        <f>'ПР5. 13.ПП2.БДД.2.Мер.'!F14</f>
        <v>1220000030</v>
      </c>
      <c r="G64" s="207" t="s">
        <v>136</v>
      </c>
      <c r="H64" s="74">
        <f>H66</f>
        <v>90000</v>
      </c>
      <c r="I64" s="74">
        <f t="shared" ref="I64:M64" si="64">I66</f>
        <v>90000</v>
      </c>
      <c r="J64" s="74">
        <f t="shared" si="64"/>
        <v>90000</v>
      </c>
      <c r="K64" s="74">
        <f t="shared" si="64"/>
        <v>270000</v>
      </c>
      <c r="L64" s="74">
        <f t="shared" si="64"/>
        <v>90000</v>
      </c>
      <c r="M64" s="74">
        <f t="shared" si="64"/>
        <v>90000</v>
      </c>
      <c r="N64" s="74">
        <f t="shared" ref="N64" si="65">N66</f>
        <v>0</v>
      </c>
      <c r="O64" s="74">
        <f t="shared" ref="O64:W64" si="66">O66</f>
        <v>0</v>
      </c>
      <c r="P64" s="74">
        <f t="shared" si="66"/>
        <v>90000</v>
      </c>
      <c r="Q64" s="74">
        <f t="shared" si="66"/>
        <v>90000</v>
      </c>
      <c r="R64" s="74">
        <f t="shared" si="66"/>
        <v>90000</v>
      </c>
      <c r="S64" s="74">
        <f t="shared" si="66"/>
        <v>90000</v>
      </c>
      <c r="T64" s="74">
        <f t="shared" si="66"/>
        <v>90000</v>
      </c>
      <c r="U64" s="74"/>
      <c r="V64" s="74">
        <f t="shared" si="66"/>
        <v>90000</v>
      </c>
      <c r="W64" s="74">
        <f t="shared" si="66"/>
        <v>90000</v>
      </c>
      <c r="X64" s="277"/>
    </row>
    <row r="65" spans="1:24">
      <c r="A65" s="281"/>
      <c r="B65" s="151" t="s">
        <v>171</v>
      </c>
      <c r="C65" s="55"/>
      <c r="D65" s="206"/>
      <c r="E65" s="206"/>
      <c r="F65" s="206"/>
      <c r="G65" s="206"/>
      <c r="H65" s="45"/>
      <c r="I65" s="45"/>
      <c r="J65" s="45"/>
      <c r="K65" s="45"/>
      <c r="L65" s="45"/>
      <c r="M65" s="45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277"/>
    </row>
    <row r="66" spans="1:24">
      <c r="A66" s="281"/>
      <c r="B66" s="151" t="s">
        <v>57</v>
      </c>
      <c r="C66" s="55" t="str">
        <f>'ПР5. 13.ПП2.БДД.2.Мер.'!C14</f>
        <v>009</v>
      </c>
      <c r="D66" s="55" t="str">
        <f>'ПР5. 13.ПП2.БДД.2.Мер.'!D14</f>
        <v>01</v>
      </c>
      <c r="E66" s="55" t="str">
        <f>'ПР5. 13.ПП2.БДД.2.Мер.'!E14</f>
        <v>13</v>
      </c>
      <c r="F66" s="55" t="str">
        <f>'ПР5. 13.ПП2.БДД.2.Мер.'!F14</f>
        <v>1220000030</v>
      </c>
      <c r="G66" s="55" t="str">
        <f>'ПР5. 13.ПП2.БДД.2.Мер.'!G14</f>
        <v>244</v>
      </c>
      <c r="H66" s="45">
        <f>'ПР5. 13.ПП2.БДД.2.Мер.'!H14</f>
        <v>90000</v>
      </c>
      <c r="I66" s="45">
        <f>'ПР5. 13.ПП2.БДД.2.Мер.'!I14</f>
        <v>90000</v>
      </c>
      <c r="J66" s="45">
        <f>'ПР5. 13.ПП2.БДД.2.Мер.'!J14</f>
        <v>90000</v>
      </c>
      <c r="K66" s="45">
        <f>'ПР5. 13.ПП2.БДД.2.Мер.'!K14</f>
        <v>270000</v>
      </c>
      <c r="L66" s="45">
        <v>90000</v>
      </c>
      <c r="M66" s="45">
        <v>90000</v>
      </c>
      <c r="N66" s="45">
        <v>0</v>
      </c>
      <c r="O66" s="45">
        <v>0</v>
      </c>
      <c r="P66" s="45">
        <v>90000</v>
      </c>
      <c r="Q66" s="45">
        <v>90000</v>
      </c>
      <c r="R66" s="45">
        <f>H66</f>
        <v>90000</v>
      </c>
      <c r="S66" s="45">
        <f>R66</f>
        <v>90000</v>
      </c>
      <c r="T66" s="45">
        <f>H66</f>
        <v>90000</v>
      </c>
      <c r="U66" s="45"/>
      <c r="V66" s="45">
        <f>'ПР5. 13.ПП2.БДД.2.Мер.'!I14</f>
        <v>90000</v>
      </c>
      <c r="W66" s="45">
        <f>'ПР5. 13.ПП2.БДД.2.Мер.'!J14</f>
        <v>90000</v>
      </c>
      <c r="X66" s="277"/>
    </row>
    <row r="67" spans="1:24">
      <c r="A67" s="281" t="s">
        <v>342</v>
      </c>
      <c r="B67" s="192" t="str">
        <f>'ПР5. 13.ПП2.БДД.2.Мер.'!A15</f>
        <v>Уплата административных штрафов и иных платежей</v>
      </c>
      <c r="C67" s="207" t="s">
        <v>136</v>
      </c>
      <c r="D67" s="207" t="s">
        <v>136</v>
      </c>
      <c r="E67" s="207" t="s">
        <v>136</v>
      </c>
      <c r="F67" s="205"/>
      <c r="G67" s="207" t="s">
        <v>136</v>
      </c>
      <c r="H67" s="74">
        <f>H69</f>
        <v>1000000</v>
      </c>
      <c r="I67" s="74">
        <f t="shared" ref="I67:K67" si="67">I69</f>
        <v>0</v>
      </c>
      <c r="J67" s="74">
        <f t="shared" si="67"/>
        <v>0</v>
      </c>
      <c r="K67" s="74">
        <f t="shared" si="67"/>
        <v>1000000</v>
      </c>
      <c r="L67" s="74">
        <f>L69</f>
        <v>0</v>
      </c>
      <c r="M67" s="74">
        <f t="shared" ref="M67:S67" si="68">M69</f>
        <v>0</v>
      </c>
      <c r="N67" s="74">
        <f t="shared" si="68"/>
        <v>300000</v>
      </c>
      <c r="O67" s="74">
        <f t="shared" si="68"/>
        <v>300000</v>
      </c>
      <c r="P67" s="74">
        <f t="shared" si="68"/>
        <v>300000</v>
      </c>
      <c r="Q67" s="74">
        <f t="shared" si="68"/>
        <v>300000</v>
      </c>
      <c r="R67" s="74">
        <f t="shared" si="68"/>
        <v>461000</v>
      </c>
      <c r="S67" s="74">
        <f t="shared" si="68"/>
        <v>461000</v>
      </c>
      <c r="T67" s="74">
        <f t="shared" ref="T67" si="69">T69</f>
        <v>1000000</v>
      </c>
      <c r="U67" s="74"/>
      <c r="V67" s="74">
        <f t="shared" ref="V67:W67" si="70">V69</f>
        <v>0</v>
      </c>
      <c r="W67" s="74">
        <f t="shared" si="70"/>
        <v>0</v>
      </c>
      <c r="X67" s="277"/>
    </row>
    <row r="68" spans="1:24">
      <c r="A68" s="281"/>
      <c r="B68" s="151" t="s">
        <v>171</v>
      </c>
      <c r="C68" s="55"/>
      <c r="D68" s="206"/>
      <c r="E68" s="206"/>
      <c r="F68" s="206"/>
      <c r="G68" s="206"/>
      <c r="H68" s="45"/>
      <c r="I68" s="45"/>
      <c r="J68" s="45"/>
      <c r="K68" s="45"/>
      <c r="L68" s="45"/>
      <c r="M68" s="45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277"/>
    </row>
    <row r="69" spans="1:24">
      <c r="A69" s="281"/>
      <c r="B69" s="151" t="s">
        <v>57</v>
      </c>
      <c r="C69" s="55" t="str">
        <f>'ПР5. 13.ПП2.БДД.2.Мер.'!C15</f>
        <v>009</v>
      </c>
      <c r="D69" s="55" t="str">
        <f>'ПР5. 13.ПП2.БДД.2.Мер.'!D15</f>
        <v>01</v>
      </c>
      <c r="E69" s="55" t="str">
        <f>'ПР5. 13.ПП2.БДД.2.Мер.'!E15</f>
        <v>13</v>
      </c>
      <c r="F69" s="55" t="str">
        <f>'ПР5. 13.ПП2.БДД.2.Мер.'!F15</f>
        <v>1220000040</v>
      </c>
      <c r="G69" s="55" t="str">
        <f>'ПР5. 13.ПП2.БДД.2.Мер.'!G15</f>
        <v>853</v>
      </c>
      <c r="H69" s="45">
        <f>'ПР5. 13.ПП2.БДД.2.Мер.'!H15</f>
        <v>1000000</v>
      </c>
      <c r="I69" s="45">
        <f>'ПР5. 13.ПП2.БДД.2.Мер.'!I15</f>
        <v>0</v>
      </c>
      <c r="J69" s="45">
        <f>'ПР5. 13.ПП2.БДД.2.Мер.'!J15</f>
        <v>0</v>
      </c>
      <c r="K69" s="45">
        <f>'ПР5. 13.ПП2.БДД.2.Мер.'!K15</f>
        <v>1000000</v>
      </c>
      <c r="L69" s="45">
        <v>0</v>
      </c>
      <c r="M69" s="45">
        <v>0</v>
      </c>
      <c r="N69" s="45">
        <v>300000</v>
      </c>
      <c r="O69" s="45">
        <v>300000</v>
      </c>
      <c r="P69" s="45">
        <v>300000</v>
      </c>
      <c r="Q69" s="45">
        <v>300000</v>
      </c>
      <c r="R69" s="45">
        <v>461000</v>
      </c>
      <c r="S69" s="45">
        <f>R69</f>
        <v>461000</v>
      </c>
      <c r="T69" s="45">
        <f>H69</f>
        <v>1000000</v>
      </c>
      <c r="U69" s="45"/>
      <c r="V69" s="45">
        <f>'ПР5. 13.ПП2.БДД.2.Мер.'!I15</f>
        <v>0</v>
      </c>
      <c r="W69" s="45">
        <f>'ПР5. 13.ПП2.БДД.2.Мер.'!J15</f>
        <v>0</v>
      </c>
      <c r="X69" s="277"/>
    </row>
    <row r="70" spans="1:24" ht="30">
      <c r="A70" s="278" t="s">
        <v>356</v>
      </c>
      <c r="B70" s="222" t="s">
        <v>349</v>
      </c>
      <c r="C70" s="207" t="s">
        <v>136</v>
      </c>
      <c r="D70" s="207" t="s">
        <v>136</v>
      </c>
      <c r="E70" s="207" t="s">
        <v>136</v>
      </c>
      <c r="F70" s="205" t="str">
        <f>F72</f>
        <v>1220073980</v>
      </c>
      <c r="G70" s="207" t="s">
        <v>136</v>
      </c>
      <c r="H70" s="74">
        <f>H72+H73</f>
        <v>59320</v>
      </c>
      <c r="I70" s="74">
        <f t="shared" ref="I70:K70" si="71">I72+I73</f>
        <v>0</v>
      </c>
      <c r="J70" s="74">
        <f t="shared" si="71"/>
        <v>0</v>
      </c>
      <c r="K70" s="74">
        <f t="shared" si="71"/>
        <v>59320</v>
      </c>
      <c r="L70" s="74">
        <f>L72+L73</f>
        <v>0</v>
      </c>
      <c r="M70" s="74">
        <f t="shared" ref="M70:W70" si="72">M72+M73</f>
        <v>0</v>
      </c>
      <c r="N70" s="74">
        <f t="shared" si="72"/>
        <v>0</v>
      </c>
      <c r="O70" s="74">
        <f t="shared" si="72"/>
        <v>0</v>
      </c>
      <c r="P70" s="74">
        <f t="shared" si="72"/>
        <v>0</v>
      </c>
      <c r="Q70" s="74">
        <f t="shared" si="72"/>
        <v>0</v>
      </c>
      <c r="R70" s="74">
        <f t="shared" si="72"/>
        <v>59320</v>
      </c>
      <c r="S70" s="74">
        <f t="shared" si="72"/>
        <v>4789</v>
      </c>
      <c r="T70" s="74">
        <f t="shared" si="72"/>
        <v>59320</v>
      </c>
      <c r="U70" s="74">
        <f t="shared" si="72"/>
        <v>0</v>
      </c>
      <c r="V70" s="74">
        <f t="shared" si="72"/>
        <v>0</v>
      </c>
      <c r="W70" s="74">
        <f t="shared" si="72"/>
        <v>0</v>
      </c>
      <c r="X70" s="282"/>
    </row>
    <row r="71" spans="1:24">
      <c r="A71" s="279"/>
      <c r="B71" s="151" t="s">
        <v>171</v>
      </c>
      <c r="C71" s="55"/>
      <c r="D71" s="206"/>
      <c r="E71" s="206"/>
      <c r="F71" s="206"/>
      <c r="G71" s="206"/>
      <c r="H71" s="45"/>
      <c r="I71" s="45"/>
      <c r="J71" s="45"/>
      <c r="K71" s="45"/>
      <c r="L71" s="45"/>
      <c r="M71" s="45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283"/>
    </row>
    <row r="72" spans="1:24">
      <c r="A72" s="279"/>
      <c r="B72" s="151" t="str">
        <f>'ПР5. 13.ПП2.БДД.2.Мер.'!B16</f>
        <v>МКУ "Управление образования"</v>
      </c>
      <c r="C72" s="55">
        <f>'ПР5. 13.ПП2.БДД.2.Мер.'!C20</f>
        <v>0</v>
      </c>
      <c r="D72" s="55">
        <f>'ПР5. 13.ПП2.БДД.2.Мер.'!D20</f>
        <v>0</v>
      </c>
      <c r="E72" s="55">
        <f>'ПР5. 13.ПП2.БДД.2.Мер.'!E20</f>
        <v>0</v>
      </c>
      <c r="F72" s="55" t="str">
        <f>'ПР5. 13.ПП2.БДД.2.Мер.'!F16</f>
        <v>1220073980</v>
      </c>
      <c r="G72" s="55">
        <f>'ПР5. 13.ПП2.БДД.2.Мер.'!G20</f>
        <v>0</v>
      </c>
      <c r="H72" s="45">
        <f>'ПР5. 13.ПП2.БДД.2.Мер.'!H16</f>
        <v>57819</v>
      </c>
      <c r="I72" s="45">
        <f>'ПР5. 13.ПП2.БДД.2.Мер.'!I16</f>
        <v>0</v>
      </c>
      <c r="J72" s="45">
        <f>'ПР5. 13.ПП2.БДД.2.Мер.'!J16</f>
        <v>0</v>
      </c>
      <c r="K72" s="45">
        <f>'ПР5. 13.ПП2.БДД.2.Мер.'!K16</f>
        <v>57819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f>H72</f>
        <v>57819</v>
      </c>
      <c r="S72" s="45">
        <v>4789</v>
      </c>
      <c r="T72" s="45">
        <f>H72</f>
        <v>57819</v>
      </c>
      <c r="U72" s="45"/>
      <c r="V72" s="45">
        <f>'ПР5. 13.ПП2.БДД.2.Мер.'!I16</f>
        <v>0</v>
      </c>
      <c r="W72" s="45">
        <f>'ПР5. 13.ПП2.БДД.2.Мер.'!J16</f>
        <v>0</v>
      </c>
      <c r="X72" s="283"/>
    </row>
    <row r="73" spans="1:24">
      <c r="A73" s="280"/>
      <c r="B73" s="151" t="str">
        <f>'ПР5. 13.ПП2.БДД.2.Мер.'!B17</f>
        <v>МКУ "Управление образования"</v>
      </c>
      <c r="C73" s="55"/>
      <c r="D73" s="55"/>
      <c r="E73" s="55"/>
      <c r="F73" s="55" t="str">
        <f>'ПР5. 13.ПП2.БДД.2.Мер.'!F17</f>
        <v>1220073980</v>
      </c>
      <c r="G73" s="55"/>
      <c r="H73" s="45">
        <f>'ПР5. 13.ПП2.БДД.2.Мер.'!H17</f>
        <v>1501</v>
      </c>
      <c r="I73" s="45">
        <f>'ПР5. 13.ПП2.БДД.2.Мер.'!I17</f>
        <v>0</v>
      </c>
      <c r="J73" s="45">
        <f>'ПР5. 13.ПП2.БДД.2.Мер.'!J17</f>
        <v>0</v>
      </c>
      <c r="K73" s="45">
        <f>'ПР5. 13.ПП2.БДД.2.Мер.'!K17</f>
        <v>1501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f>H73</f>
        <v>1501</v>
      </c>
      <c r="S73" s="45">
        <v>0</v>
      </c>
      <c r="T73" s="45">
        <f>H73</f>
        <v>1501</v>
      </c>
      <c r="U73" s="45"/>
      <c r="V73" s="45">
        <f>'ПР5. 13.ПП2.БДД.2.Мер.'!I17</f>
        <v>0</v>
      </c>
      <c r="W73" s="45">
        <f>'ПР5. 13.ПП2.БДД.2.Мер.'!J17</f>
        <v>0</v>
      </c>
      <c r="X73" s="284"/>
    </row>
    <row r="74" spans="1:24" ht="45">
      <c r="A74" s="278" t="s">
        <v>363</v>
      </c>
      <c r="B74" s="222" t="s">
        <v>364</v>
      </c>
      <c r="C74" s="207" t="s">
        <v>136</v>
      </c>
      <c r="D74" s="207" t="s">
        <v>136</v>
      </c>
      <c r="E74" s="207" t="s">
        <v>136</v>
      </c>
      <c r="F74" s="205" t="str">
        <f>F76</f>
        <v>12200S3980</v>
      </c>
      <c r="G74" s="207" t="s">
        <v>136</v>
      </c>
      <c r="H74" s="74">
        <f>H76+H77</f>
        <v>2612</v>
      </c>
      <c r="I74" s="74">
        <f t="shared" ref="I74:K74" si="73">I76+I77</f>
        <v>0</v>
      </c>
      <c r="J74" s="74">
        <f t="shared" si="73"/>
        <v>0</v>
      </c>
      <c r="K74" s="74">
        <f t="shared" si="73"/>
        <v>2612</v>
      </c>
      <c r="L74" s="74">
        <f>L76+L77</f>
        <v>0</v>
      </c>
      <c r="M74" s="74">
        <f t="shared" ref="M74:Q74" si="74">M76+M77</f>
        <v>0</v>
      </c>
      <c r="N74" s="74">
        <f t="shared" si="74"/>
        <v>0</v>
      </c>
      <c r="O74" s="74">
        <f t="shared" si="74"/>
        <v>0</v>
      </c>
      <c r="P74" s="74">
        <f t="shared" si="74"/>
        <v>0</v>
      </c>
      <c r="Q74" s="74">
        <f t="shared" si="74"/>
        <v>0</v>
      </c>
      <c r="R74" s="74">
        <f t="shared" ref="R74:W74" si="75">R76+R77</f>
        <v>2612</v>
      </c>
      <c r="S74" s="74">
        <f t="shared" si="75"/>
        <v>2612</v>
      </c>
      <c r="T74" s="74">
        <f t="shared" si="75"/>
        <v>2612</v>
      </c>
      <c r="U74" s="74"/>
      <c r="V74" s="74">
        <f t="shared" si="75"/>
        <v>0</v>
      </c>
      <c r="W74" s="74">
        <f t="shared" si="75"/>
        <v>0</v>
      </c>
      <c r="X74" s="282"/>
    </row>
    <row r="75" spans="1:24">
      <c r="A75" s="279"/>
      <c r="B75" s="151" t="s">
        <v>171</v>
      </c>
      <c r="C75" s="55"/>
      <c r="D75" s="206"/>
      <c r="E75" s="206"/>
      <c r="F75" s="206"/>
      <c r="G75" s="206"/>
      <c r="H75" s="45"/>
      <c r="I75" s="45"/>
      <c r="J75" s="45"/>
      <c r="K75" s="45"/>
      <c r="L75" s="45"/>
      <c r="M75" s="45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283"/>
    </row>
    <row r="76" spans="1:24">
      <c r="A76" s="279"/>
      <c r="B76" s="151" t="str">
        <f>'ПР5. 13.ПП2.БДД.2.Мер.'!B18</f>
        <v>МКУ "Управление образования"</v>
      </c>
      <c r="C76" s="55">
        <f>'ПР5. 13.ПП2.БДД.2.Мер.'!C24</f>
        <v>0</v>
      </c>
      <c r="D76" s="55">
        <f>'ПР5. 13.ПП2.БДД.2.Мер.'!D24</f>
        <v>0</v>
      </c>
      <c r="E76" s="55">
        <f>'ПР5. 13.ПП2.БДД.2.Мер.'!E24</f>
        <v>0</v>
      </c>
      <c r="F76" s="55" t="str">
        <f>'ПР5. 13.ПП2.БДД.2.Мер.'!F18</f>
        <v>12200S3980</v>
      </c>
      <c r="G76" s="55">
        <f>'ПР5. 13.ПП2.БДД.2.Мер.'!G24</f>
        <v>0</v>
      </c>
      <c r="H76" s="45">
        <f>'ПР5. 13.ПП2.БДД.2.Мер.'!H18</f>
        <v>2462</v>
      </c>
      <c r="I76" s="45">
        <f>'ПР5. 13.ПП2.БДД.2.Мер.'!I18</f>
        <v>0</v>
      </c>
      <c r="J76" s="45">
        <f>'ПР5. 13.ПП2.БДД.2.Мер.'!J18</f>
        <v>0</v>
      </c>
      <c r="K76" s="45">
        <f>'ПР5. 13.ПП2.БДД.2.Мер.'!K18</f>
        <v>2462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f>H76</f>
        <v>2462</v>
      </c>
      <c r="S76" s="45">
        <f>R76</f>
        <v>2462</v>
      </c>
      <c r="T76" s="45">
        <f>H76</f>
        <v>2462</v>
      </c>
      <c r="U76" s="45"/>
      <c r="V76" s="45">
        <v>0</v>
      </c>
      <c r="W76" s="45">
        <v>0</v>
      </c>
      <c r="X76" s="283"/>
    </row>
    <row r="77" spans="1:24">
      <c r="A77" s="280"/>
      <c r="B77" s="151" t="str">
        <f>'ПР5. 13.ПП2.БДД.2.Мер.'!B19</f>
        <v>МКУ "Управление образования"</v>
      </c>
      <c r="C77" s="55"/>
      <c r="D77" s="55"/>
      <c r="E77" s="55"/>
      <c r="F77" s="55" t="str">
        <f>'ПР5. 13.ПП2.БДД.2.Мер.'!F19</f>
        <v>12200S3980</v>
      </c>
      <c r="G77" s="55"/>
      <c r="H77" s="45">
        <f>'ПР5. 13.ПП2.БДД.2.Мер.'!H19</f>
        <v>150</v>
      </c>
      <c r="I77" s="45">
        <f>'ПР5. 13.ПП2.БДД.2.Мер.'!I19</f>
        <v>0</v>
      </c>
      <c r="J77" s="45">
        <f>'ПР5. 13.ПП2.БДД.2.Мер.'!J19</f>
        <v>0</v>
      </c>
      <c r="K77" s="45">
        <f>'ПР5. 13.ПП2.БДД.2.Мер.'!K19</f>
        <v>150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f>H77</f>
        <v>150</v>
      </c>
      <c r="S77" s="45">
        <f>R77</f>
        <v>150</v>
      </c>
      <c r="T77" s="45">
        <f>H77</f>
        <v>150</v>
      </c>
      <c r="U77" s="45"/>
      <c r="V77" s="45">
        <f>'ПР5. 13.ПП2.БДД.2.Мер.'!I21</f>
        <v>0</v>
      </c>
      <c r="W77" s="45">
        <f>'ПР5. 13.ПП2.БДД.2.Мер.'!J21</f>
        <v>0</v>
      </c>
      <c r="X77" s="284"/>
    </row>
    <row r="78" spans="1:24" ht="73.5" customHeight="1">
      <c r="A78" s="83" t="s">
        <v>8</v>
      </c>
      <c r="B78" s="70" t="s">
        <v>88</v>
      </c>
      <c r="C78" s="202" t="s">
        <v>5</v>
      </c>
      <c r="D78" s="202" t="str">
        <f>C78</f>
        <v>Х</v>
      </c>
      <c r="E78" s="202" t="str">
        <f>D78</f>
        <v>Х</v>
      </c>
      <c r="F78" s="202">
        <v>1230000000</v>
      </c>
      <c r="G78" s="202" t="s">
        <v>136</v>
      </c>
      <c r="H78" s="81">
        <f>'ПР6. 16.ПП3.Трансп.2.Мер.'!H11</f>
        <v>122549000</v>
      </c>
      <c r="I78" s="81">
        <f>'ПР6. 16.ПП3.Трансп.2.Мер.'!I11</f>
        <v>80559000</v>
      </c>
      <c r="J78" s="81">
        <f>'ПР6. 16.ПП3.Трансп.2.Мер.'!J11</f>
        <v>80559000</v>
      </c>
      <c r="K78" s="81">
        <f>'ПР6. 16.ПП3.Трансп.2.Мер.'!K11</f>
        <v>283667000</v>
      </c>
      <c r="L78" s="81">
        <v>116889740</v>
      </c>
      <c r="M78" s="81">
        <v>116889740</v>
      </c>
      <c r="N78" s="81">
        <f t="shared" ref="N78:W78" si="76">N79+N82</f>
        <v>23623382.75</v>
      </c>
      <c r="O78" s="81">
        <f t="shared" si="76"/>
        <v>23623382.75</v>
      </c>
      <c r="P78" s="81">
        <f t="shared" si="76"/>
        <v>34302524</v>
      </c>
      <c r="Q78" s="81">
        <f t="shared" si="76"/>
        <v>34302524</v>
      </c>
      <c r="R78" s="81">
        <f t="shared" si="76"/>
        <v>90472800.710000008</v>
      </c>
      <c r="S78" s="81">
        <f t="shared" si="76"/>
        <v>88251727</v>
      </c>
      <c r="T78" s="81">
        <f t="shared" si="76"/>
        <v>122549000</v>
      </c>
      <c r="U78" s="81"/>
      <c r="V78" s="81">
        <f t="shared" si="76"/>
        <v>80559000</v>
      </c>
      <c r="W78" s="81">
        <f t="shared" si="76"/>
        <v>80559000</v>
      </c>
      <c r="X78" s="77"/>
    </row>
    <row r="79" spans="1:24" ht="75">
      <c r="A79" s="281" t="s">
        <v>32</v>
      </c>
      <c r="B79" s="19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07" t="s">
        <v>136</v>
      </c>
      <c r="D79" s="207" t="s">
        <v>136</v>
      </c>
      <c r="E79" s="207" t="s">
        <v>136</v>
      </c>
      <c r="F79" s="205">
        <f>F81</f>
        <v>1230000010</v>
      </c>
      <c r="G79" s="207" t="s">
        <v>136</v>
      </c>
      <c r="H79" s="74">
        <f>H81</f>
        <v>89159000</v>
      </c>
      <c r="I79" s="74">
        <f t="shared" ref="I79:K79" si="77">I81</f>
        <v>80559000</v>
      </c>
      <c r="J79" s="74">
        <f t="shared" si="77"/>
        <v>80559000</v>
      </c>
      <c r="K79" s="74">
        <f t="shared" si="77"/>
        <v>250277000</v>
      </c>
      <c r="L79" s="74">
        <f>L81</f>
        <v>80559000</v>
      </c>
      <c r="M79" s="74">
        <f t="shared" ref="M79:W79" si="78">M81</f>
        <v>80559000</v>
      </c>
      <c r="N79" s="74">
        <f t="shared" si="78"/>
        <v>23623382.75</v>
      </c>
      <c r="O79" s="74">
        <f t="shared" si="78"/>
        <v>23623382.75</v>
      </c>
      <c r="P79" s="74">
        <f t="shared" si="78"/>
        <v>34302524</v>
      </c>
      <c r="Q79" s="74">
        <f t="shared" si="78"/>
        <v>34302524</v>
      </c>
      <c r="R79" s="74">
        <f t="shared" si="78"/>
        <v>57082800.710000001</v>
      </c>
      <c r="S79" s="74">
        <f t="shared" si="78"/>
        <v>54861727</v>
      </c>
      <c r="T79" s="74">
        <f t="shared" si="78"/>
        <v>89159000</v>
      </c>
      <c r="U79" s="74"/>
      <c r="V79" s="74">
        <f t="shared" si="78"/>
        <v>80559000</v>
      </c>
      <c r="W79" s="74">
        <f t="shared" si="78"/>
        <v>80559000</v>
      </c>
      <c r="X79" s="277"/>
    </row>
    <row r="80" spans="1:24" s="172" customFormat="1" ht="12.75" customHeight="1">
      <c r="A80" s="281"/>
      <c r="B80" s="151" t="s">
        <v>171</v>
      </c>
      <c r="C80" s="55"/>
      <c r="D80" s="206"/>
      <c r="E80" s="206"/>
      <c r="F80" s="206"/>
      <c r="G80" s="206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191"/>
      <c r="W80" s="191"/>
      <c r="X80" s="277"/>
    </row>
    <row r="81" spans="1:24" s="172" customFormat="1" ht="12.75" customHeight="1">
      <c r="A81" s="281"/>
      <c r="B81" s="151" t="s">
        <v>57</v>
      </c>
      <c r="C81" s="45" t="str">
        <f>'ПР6. 16.ПП3.Трансп.2.Мер.'!C9</f>
        <v>009</v>
      </c>
      <c r="D81" s="45" t="str">
        <f>'ПР6. 16.ПП3.Трансп.2.Мер.'!D9</f>
        <v>04</v>
      </c>
      <c r="E81" s="45" t="str">
        <f>'ПР6. 16.ПП3.Трансп.2.Мер.'!E9</f>
        <v>08</v>
      </c>
      <c r="F81" s="205">
        <f>'ПР6. 16.ПП3.Трансп.2.Мер.'!F9</f>
        <v>1230000010</v>
      </c>
      <c r="G81" s="45" t="str">
        <f>'ПР6. 16.ПП3.Трансп.2.Мер.'!G9</f>
        <v>810</v>
      </c>
      <c r="H81" s="45">
        <f>'ПР6. 16.ПП3.Трансп.2.Мер.'!H9</f>
        <v>89159000</v>
      </c>
      <c r="I81" s="45">
        <f>'ПР6. 16.ПП3.Трансп.2.Мер.'!I9</f>
        <v>80559000</v>
      </c>
      <c r="J81" s="45">
        <f>'ПР6. 16.ПП3.Трансп.2.Мер.'!J9</f>
        <v>80559000</v>
      </c>
      <c r="K81" s="45">
        <f>'ПР6. 16.ПП3.Трансп.2.Мер.'!K9</f>
        <v>250277000</v>
      </c>
      <c r="L81" s="45">
        <v>80559000</v>
      </c>
      <c r="M81" s="45">
        <v>80559000</v>
      </c>
      <c r="N81" s="45">
        <v>23623382.75</v>
      </c>
      <c r="O81" s="45">
        <v>23623382.75</v>
      </c>
      <c r="P81" s="45">
        <f>N81+10679141.25</f>
        <v>34302524</v>
      </c>
      <c r="Q81" s="45">
        <v>34302524</v>
      </c>
      <c r="R81" s="45">
        <f>P81+22780276.71</f>
        <v>57082800.710000001</v>
      </c>
      <c r="S81" s="45">
        <v>54861727</v>
      </c>
      <c r="T81" s="45">
        <f>H81</f>
        <v>89159000</v>
      </c>
      <c r="U81" s="45"/>
      <c r="V81" s="45">
        <f>'ПР6. 16.ПП3.Трансп.2.Мер.'!I9</f>
        <v>80559000</v>
      </c>
      <c r="W81" s="45">
        <f>'ПР6. 16.ПП3.Трансп.2.Мер.'!J9</f>
        <v>80559000</v>
      </c>
      <c r="X81" s="277"/>
    </row>
    <row r="82" spans="1:24">
      <c r="A82" s="281" t="s">
        <v>137</v>
      </c>
      <c r="B82" s="192" t="str">
        <f>'ПР6. 16.ПП3.Трансп.2.Мер.'!A10</f>
        <v>Приобретение автобусов для муниципальных нужд</v>
      </c>
      <c r="C82" s="207" t="s">
        <v>136</v>
      </c>
      <c r="D82" s="207" t="s">
        <v>136</v>
      </c>
      <c r="E82" s="207" t="s">
        <v>136</v>
      </c>
      <c r="F82" s="205">
        <f>'ПР6. 16.ПП3.Трансп.2.Мер.'!F10</f>
        <v>1230000020</v>
      </c>
      <c r="G82" s="207"/>
      <c r="H82" s="74">
        <f>H84</f>
        <v>33390000</v>
      </c>
      <c r="I82" s="74">
        <f t="shared" ref="I82:K82" si="79">I84</f>
        <v>0</v>
      </c>
      <c r="J82" s="74">
        <f t="shared" si="79"/>
        <v>0</v>
      </c>
      <c r="K82" s="74">
        <f t="shared" si="79"/>
        <v>33390000</v>
      </c>
      <c r="L82" s="74">
        <f>L84</f>
        <v>36330740</v>
      </c>
      <c r="M82" s="74">
        <f t="shared" ref="M82:W82" si="80">M84</f>
        <v>36330740</v>
      </c>
      <c r="N82" s="74">
        <f t="shared" si="80"/>
        <v>0</v>
      </c>
      <c r="O82" s="74">
        <f t="shared" si="80"/>
        <v>0</v>
      </c>
      <c r="P82" s="74">
        <f t="shared" si="80"/>
        <v>0</v>
      </c>
      <c r="Q82" s="74">
        <f t="shared" si="80"/>
        <v>0</v>
      </c>
      <c r="R82" s="74">
        <f t="shared" si="80"/>
        <v>33390000</v>
      </c>
      <c r="S82" s="74">
        <f t="shared" si="80"/>
        <v>33390000</v>
      </c>
      <c r="T82" s="74">
        <f t="shared" si="80"/>
        <v>33390000</v>
      </c>
      <c r="U82" s="74"/>
      <c r="V82" s="74">
        <f t="shared" si="80"/>
        <v>0</v>
      </c>
      <c r="W82" s="74">
        <f t="shared" si="80"/>
        <v>0</v>
      </c>
      <c r="X82" s="281"/>
    </row>
    <row r="83" spans="1:24" s="172" customFormat="1" ht="12.75" customHeight="1">
      <c r="A83" s="281"/>
      <c r="B83" s="151" t="s">
        <v>171</v>
      </c>
      <c r="C83" s="55"/>
      <c r="D83" s="206"/>
      <c r="E83" s="206"/>
      <c r="F83" s="206"/>
      <c r="G83" s="206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281"/>
    </row>
    <row r="84" spans="1:24" s="172" customFormat="1" ht="12.75" customHeight="1">
      <c r="A84" s="281"/>
      <c r="B84" s="151" t="s">
        <v>57</v>
      </c>
      <c r="C84" s="45" t="str">
        <f>'ПР6. 16.ПП3.Трансп.2.Мер.'!C10</f>
        <v>009</v>
      </c>
      <c r="D84" s="45" t="str">
        <f>'ПР6. 16.ПП3.Трансп.2.Мер.'!D10</f>
        <v>04</v>
      </c>
      <c r="E84" s="45" t="str">
        <f>'ПР6. 16.ПП3.Трансп.2.Мер.'!E10</f>
        <v>08</v>
      </c>
      <c r="F84" s="205">
        <f>'ПР6. 16.ПП3.Трансп.2.Мер.'!F10</f>
        <v>1230000020</v>
      </c>
      <c r="G84" s="57">
        <f>'ПР6. 16.ПП3.Трансп.2.Мер.'!G10</f>
        <v>244</v>
      </c>
      <c r="H84" s="45">
        <f>'ПР6. 16.ПП3.Трансп.2.Мер.'!H10</f>
        <v>33390000</v>
      </c>
      <c r="I84" s="45">
        <f>'ПР6. 16.ПП3.Трансп.2.Мер.'!I10</f>
        <v>0</v>
      </c>
      <c r="J84" s="45">
        <f>'ПР6. 16.ПП3.Трансп.2.Мер.'!J10</f>
        <v>0</v>
      </c>
      <c r="K84" s="45">
        <f>'ПР6. 16.ПП3.Трансп.2.Мер.'!K10</f>
        <v>33390000</v>
      </c>
      <c r="L84" s="45">
        <v>36330740</v>
      </c>
      <c r="M84" s="45">
        <v>36330740</v>
      </c>
      <c r="N84" s="45">
        <v>0</v>
      </c>
      <c r="O84" s="45">
        <v>0</v>
      </c>
      <c r="P84" s="45">
        <v>0</v>
      </c>
      <c r="Q84" s="45">
        <v>0</v>
      </c>
      <c r="R84" s="45">
        <f>H84</f>
        <v>33390000</v>
      </c>
      <c r="S84" s="45">
        <f>R84</f>
        <v>33390000</v>
      </c>
      <c r="T84" s="45">
        <f>H84</f>
        <v>33390000</v>
      </c>
      <c r="U84" s="45"/>
      <c r="V84" s="45">
        <f>'ПР6. 16.ПП3.Трансп.2.Мер.'!I10</f>
        <v>0</v>
      </c>
      <c r="W84" s="45">
        <f>'ПР6. 16.ПП3.Трансп.2.Мер.'!J10</f>
        <v>0</v>
      </c>
      <c r="X84" s="281"/>
    </row>
    <row r="85" spans="1:24" ht="44.25" customHeight="1">
      <c r="A85" s="83" t="s">
        <v>67</v>
      </c>
      <c r="B85" s="70" t="s">
        <v>100</v>
      </c>
      <c r="C85" s="202" t="s">
        <v>5</v>
      </c>
      <c r="D85" s="202" t="str">
        <f>C85</f>
        <v>Х</v>
      </c>
      <c r="E85" s="202" t="str">
        <f>D85</f>
        <v>Х</v>
      </c>
      <c r="F85" s="202">
        <v>1240000000</v>
      </c>
      <c r="G85" s="202" t="s">
        <v>136</v>
      </c>
      <c r="H85" s="81">
        <f>'ПР4. 19.ПП4.Благ.2.Мер.'!H18</f>
        <v>96360353.649999991</v>
      </c>
      <c r="I85" s="81">
        <f>'ПР4. 19.ПП4.Благ.2.Мер.'!I18</f>
        <v>86137815</v>
      </c>
      <c r="J85" s="81">
        <f>'ПР4. 19.ПП4.Благ.2.Мер.'!J18</f>
        <v>86137815</v>
      </c>
      <c r="K85" s="81">
        <f>'ПР4. 19.ПП4.Благ.2.Мер.'!K18</f>
        <v>268635983.64999998</v>
      </c>
      <c r="L85" s="81">
        <v>92873777.959999993</v>
      </c>
      <c r="M85" s="81">
        <v>91033370.489999995</v>
      </c>
      <c r="N85" s="81">
        <f>N86+N90+N94+N97+N100+N103+N106</f>
        <v>20327897</v>
      </c>
      <c r="O85" s="81">
        <f t="shared" ref="O85:W85" si="81">O86+O90+O94+O97+O100+O103+O106</f>
        <v>19748299.359999999</v>
      </c>
      <c r="P85" s="81">
        <f t="shared" si="81"/>
        <v>49214577.840000004</v>
      </c>
      <c r="Q85" s="81">
        <f t="shared" si="81"/>
        <v>48560153.770000003</v>
      </c>
      <c r="R85" s="81">
        <f t="shared" si="81"/>
        <v>72340237.439999998</v>
      </c>
      <c r="S85" s="81">
        <f t="shared" si="81"/>
        <v>71552719.219999999</v>
      </c>
      <c r="T85" s="81">
        <f t="shared" si="81"/>
        <v>96360353.649999991</v>
      </c>
      <c r="U85" s="81"/>
      <c r="V85" s="81">
        <f t="shared" si="81"/>
        <v>86137815</v>
      </c>
      <c r="W85" s="81">
        <f t="shared" si="81"/>
        <v>86137815</v>
      </c>
      <c r="X85" s="75"/>
    </row>
    <row r="86" spans="1:24" ht="15" customHeight="1">
      <c r="A86" s="281" t="s">
        <v>68</v>
      </c>
      <c r="B86" s="192" t="s">
        <v>111</v>
      </c>
      <c r="C86" s="207" t="s">
        <v>136</v>
      </c>
      <c r="D86" s="207" t="s">
        <v>136</v>
      </c>
      <c r="E86" s="207" t="s">
        <v>136</v>
      </c>
      <c r="F86" s="205">
        <f>F88</f>
        <v>1240000010</v>
      </c>
      <c r="G86" s="207" t="s">
        <v>136</v>
      </c>
      <c r="H86" s="74">
        <f>H88+H89</f>
        <v>46374385</v>
      </c>
      <c r="I86" s="74">
        <f t="shared" ref="I86:K86" si="82">I88+I89</f>
        <v>44374385</v>
      </c>
      <c r="J86" s="74">
        <f t="shared" si="82"/>
        <v>44374385</v>
      </c>
      <c r="K86" s="74">
        <f t="shared" si="82"/>
        <v>135123155</v>
      </c>
      <c r="L86" s="74">
        <f>L88+L89</f>
        <v>44484421.840000004</v>
      </c>
      <c r="M86" s="74">
        <f t="shared" ref="M86:W86" si="83">M88+M89</f>
        <v>42468633.579999998</v>
      </c>
      <c r="N86" s="74">
        <f t="shared" si="83"/>
        <v>13333563</v>
      </c>
      <c r="O86" s="74">
        <f>O88+O89</f>
        <v>12779225.33</v>
      </c>
      <c r="P86" s="74">
        <f t="shared" si="83"/>
        <v>23155158</v>
      </c>
      <c r="Q86" s="74">
        <f t="shared" si="83"/>
        <v>22680220.530000001</v>
      </c>
      <c r="R86" s="74">
        <f t="shared" si="83"/>
        <v>33556788</v>
      </c>
      <c r="S86" s="74">
        <f t="shared" si="83"/>
        <v>32930211.640000001</v>
      </c>
      <c r="T86" s="74">
        <f t="shared" si="83"/>
        <v>46374385</v>
      </c>
      <c r="U86" s="74"/>
      <c r="V86" s="74">
        <f t="shared" si="83"/>
        <v>44374385</v>
      </c>
      <c r="W86" s="74">
        <f t="shared" si="83"/>
        <v>44374385</v>
      </c>
      <c r="X86" s="75"/>
    </row>
    <row r="87" spans="1:24" s="172" customFormat="1" ht="12.75" customHeight="1">
      <c r="A87" s="281"/>
      <c r="B87" s="151" t="s">
        <v>171</v>
      </c>
      <c r="C87" s="55"/>
      <c r="D87" s="206"/>
      <c r="E87" s="206"/>
      <c r="F87" s="206"/>
      <c r="G87" s="206"/>
      <c r="H87" s="45"/>
      <c r="I87" s="45"/>
      <c r="J87" s="45"/>
      <c r="K87" s="45"/>
      <c r="L87" s="45"/>
      <c r="M87" s="45"/>
      <c r="N87" s="44"/>
      <c r="O87" s="44"/>
      <c r="P87" s="44"/>
      <c r="Q87" s="44"/>
      <c r="R87" s="44"/>
      <c r="S87" s="44"/>
      <c r="T87" s="44"/>
      <c r="U87" s="45"/>
      <c r="V87" s="47"/>
      <c r="W87" s="47"/>
      <c r="X87" s="277"/>
    </row>
    <row r="88" spans="1:24" s="172" customFormat="1" ht="12.75" customHeight="1">
      <c r="A88" s="281"/>
      <c r="B88" s="151" t="s">
        <v>57</v>
      </c>
      <c r="C88" s="55" t="str">
        <f>'ПР4. 19.ПП4.Благ.2.Мер.'!C9</f>
        <v>009</v>
      </c>
      <c r="D88" s="55" t="str">
        <f>'ПР4. 19.ПП4.Благ.2.Мер.'!D9</f>
        <v>05</v>
      </c>
      <c r="E88" s="55" t="str">
        <f>'ПР4. 19.ПП4.Благ.2.Мер.'!E9</f>
        <v>03</v>
      </c>
      <c r="F88" s="55">
        <f>'ПР4. 19.ПП4.Благ.2.Мер.'!F9</f>
        <v>1240000010</v>
      </c>
      <c r="G88" s="55">
        <f>'ПР4. 19.ПП4.Благ.2.Мер.'!G9</f>
        <v>244</v>
      </c>
      <c r="H88" s="45">
        <f>'ПР4. 19.ПП4.Благ.2.Мер.'!H9</f>
        <v>17729519</v>
      </c>
      <c r="I88" s="45">
        <f>'ПР4. 19.ПП4.Благ.2.Мер.'!I9</f>
        <v>15729519</v>
      </c>
      <c r="J88" s="45">
        <f>'ПР4. 19.ПП4.Благ.2.Мер.'!J9</f>
        <v>15729519</v>
      </c>
      <c r="K88" s="45">
        <f>'ПР4. 19.ПП4.Благ.2.Мер.'!K9</f>
        <v>49188557</v>
      </c>
      <c r="L88" s="45">
        <v>15839555.84</v>
      </c>
      <c r="M88" s="45">
        <v>13823768.58</v>
      </c>
      <c r="N88" s="45">
        <v>6651542</v>
      </c>
      <c r="O88" s="45">
        <v>6097204.3300000001</v>
      </c>
      <c r="P88" s="45">
        <f>N88+2821595</f>
        <v>9473137</v>
      </c>
      <c r="Q88" s="45">
        <v>8998199.5299999993</v>
      </c>
      <c r="R88" s="45">
        <v>12073137</v>
      </c>
      <c r="S88" s="45">
        <v>11446560.640000001</v>
      </c>
      <c r="T88" s="45">
        <f>H88</f>
        <v>17729519</v>
      </c>
      <c r="U88" s="45"/>
      <c r="V88" s="45">
        <f>'ПР4. 19.ПП4.Благ.2.Мер.'!I9</f>
        <v>15729519</v>
      </c>
      <c r="W88" s="45">
        <f>'ПР4. 19.ПП4.Благ.2.Мер.'!J9</f>
        <v>15729519</v>
      </c>
      <c r="X88" s="277"/>
    </row>
    <row r="89" spans="1:24" s="172" customFormat="1" ht="12.75" customHeight="1">
      <c r="A89" s="281"/>
      <c r="B89" s="151" t="s">
        <v>57</v>
      </c>
      <c r="C89" s="55" t="str">
        <f>'ПР4. 19.ПП4.Благ.2.Мер.'!C10</f>
        <v>009</v>
      </c>
      <c r="D89" s="55" t="str">
        <f>'ПР4. 19.ПП4.Благ.2.Мер.'!D10</f>
        <v>05</v>
      </c>
      <c r="E89" s="55" t="str">
        <f>'ПР4. 19.ПП4.Благ.2.Мер.'!E10</f>
        <v>03</v>
      </c>
      <c r="F89" s="55">
        <f>'ПР4. 19.ПП4.Благ.2.Мер.'!F10</f>
        <v>1240000010</v>
      </c>
      <c r="G89" s="55" t="str">
        <f>'ПР4. 19.ПП4.Благ.2.Мер.'!G10</f>
        <v>810</v>
      </c>
      <c r="H89" s="45">
        <f>'ПР4. 19.ПП4.Благ.2.Мер.'!H10</f>
        <v>28644866</v>
      </c>
      <c r="I89" s="45">
        <f>'ПР4. 19.ПП4.Благ.2.Мер.'!I10</f>
        <v>28644866</v>
      </c>
      <c r="J89" s="45">
        <f>'ПР4. 19.ПП4.Благ.2.Мер.'!J10</f>
        <v>28644866</v>
      </c>
      <c r="K89" s="45">
        <f>'ПР4. 19.ПП4.Благ.2.Мер.'!K10</f>
        <v>85934598</v>
      </c>
      <c r="L89" s="45">
        <v>28644866</v>
      </c>
      <c r="M89" s="45">
        <v>28644865</v>
      </c>
      <c r="N89" s="45">
        <v>6682021</v>
      </c>
      <c r="O89" s="45">
        <v>6682021</v>
      </c>
      <c r="P89" s="45">
        <f>N89+7000000</f>
        <v>13682021</v>
      </c>
      <c r="Q89" s="45">
        <v>13682021</v>
      </c>
      <c r="R89" s="45">
        <v>21483651</v>
      </c>
      <c r="S89" s="45">
        <v>21483651</v>
      </c>
      <c r="T89" s="45">
        <f>H89</f>
        <v>28644866</v>
      </c>
      <c r="U89" s="45"/>
      <c r="V89" s="45">
        <f>'ПР4. 19.ПП4.Благ.2.Мер.'!I10</f>
        <v>28644866</v>
      </c>
      <c r="W89" s="45">
        <f>'ПР4. 19.ПП4.Благ.2.Мер.'!J10</f>
        <v>28644866</v>
      </c>
      <c r="X89" s="277"/>
    </row>
    <row r="90" spans="1:24">
      <c r="A90" s="281" t="s">
        <v>69</v>
      </c>
      <c r="B90" s="192" t="s">
        <v>60</v>
      </c>
      <c r="C90" s="207" t="s">
        <v>136</v>
      </c>
      <c r="D90" s="207" t="s">
        <v>136</v>
      </c>
      <c r="E90" s="207" t="s">
        <v>136</v>
      </c>
      <c r="F90" s="205">
        <f>F92</f>
        <v>1240000020</v>
      </c>
      <c r="G90" s="207" t="s">
        <v>136</v>
      </c>
      <c r="H90" s="74">
        <f>H92+H93</f>
        <v>18723876</v>
      </c>
      <c r="I90" s="74">
        <f t="shared" ref="I90:K90" si="84">I92+I93</f>
        <v>13548055</v>
      </c>
      <c r="J90" s="74">
        <f t="shared" si="84"/>
        <v>13548055</v>
      </c>
      <c r="K90" s="74">
        <f t="shared" si="84"/>
        <v>45819986</v>
      </c>
      <c r="L90" s="74">
        <f>L92+L93</f>
        <v>13548055</v>
      </c>
      <c r="M90" s="74">
        <f t="shared" ref="M90:W90" si="85">M92+M93</f>
        <v>13377256.43</v>
      </c>
      <c r="N90" s="74">
        <f t="shared" si="85"/>
        <v>2374334</v>
      </c>
      <c r="O90" s="74">
        <f>O92+O93</f>
        <v>2363053</v>
      </c>
      <c r="P90" s="74">
        <f t="shared" si="85"/>
        <v>9080918</v>
      </c>
      <c r="Q90" s="74">
        <f t="shared" si="85"/>
        <v>9054078</v>
      </c>
      <c r="R90" s="74">
        <f t="shared" si="85"/>
        <v>15735375</v>
      </c>
      <c r="S90" s="74">
        <f t="shared" si="85"/>
        <v>15687895</v>
      </c>
      <c r="T90" s="74">
        <f t="shared" si="85"/>
        <v>18723876</v>
      </c>
      <c r="U90" s="74"/>
      <c r="V90" s="74">
        <f t="shared" si="85"/>
        <v>13548055</v>
      </c>
      <c r="W90" s="74">
        <f t="shared" si="85"/>
        <v>13548055</v>
      </c>
      <c r="X90" s="277"/>
    </row>
    <row r="91" spans="1:24" s="172" customFormat="1" ht="12.75">
      <c r="A91" s="281"/>
      <c r="B91" s="151" t="s">
        <v>171</v>
      </c>
      <c r="C91" s="55"/>
      <c r="D91" s="206"/>
      <c r="E91" s="206"/>
      <c r="F91" s="206"/>
      <c r="G91" s="206"/>
      <c r="H91" s="45"/>
      <c r="I91" s="45"/>
      <c r="J91" s="45"/>
      <c r="K91" s="45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277"/>
    </row>
    <row r="92" spans="1:24" s="172" customFormat="1" ht="12.75">
      <c r="A92" s="281"/>
      <c r="B92" s="151" t="s">
        <v>57</v>
      </c>
      <c r="C92" s="45" t="str">
        <f>'ПР4. 19.ПП4.Благ.2.Мер.'!C11</f>
        <v>009</v>
      </c>
      <c r="D92" s="45" t="str">
        <f>'ПР4. 19.ПП4.Благ.2.Мер.'!D11</f>
        <v>05</v>
      </c>
      <c r="E92" s="45" t="str">
        <f>'ПР4. 19.ПП4.Благ.2.Мер.'!E11</f>
        <v>03</v>
      </c>
      <c r="F92" s="55">
        <f>'ПР4. 19.ПП4.Благ.2.Мер.'!F11</f>
        <v>1240000020</v>
      </c>
      <c r="G92" s="45" t="str">
        <f>'ПР4. 19.ПП4.Благ.2.Мер.'!G11</f>
        <v>244</v>
      </c>
      <c r="H92" s="45">
        <f>'ПР4. 19.ПП4.Благ.2.Мер.'!H11</f>
        <v>134000</v>
      </c>
      <c r="I92" s="45">
        <f>'ПР4. 19.ПП4.Благ.2.Мер.'!I11</f>
        <v>458179</v>
      </c>
      <c r="J92" s="45">
        <f>'ПР4. 19.ПП4.Благ.2.Мер.'!J11</f>
        <v>458179</v>
      </c>
      <c r="K92" s="45">
        <f>'ПР4. 19.ПП4.Благ.2.Мер.'!K11</f>
        <v>1050358</v>
      </c>
      <c r="L92" s="45">
        <v>458179</v>
      </c>
      <c r="M92" s="45">
        <v>458179</v>
      </c>
      <c r="N92" s="45">
        <v>46500</v>
      </c>
      <c r="O92" s="45">
        <v>35220</v>
      </c>
      <c r="P92" s="45">
        <f>N92+36000</f>
        <v>82500</v>
      </c>
      <c r="Q92" s="45">
        <v>55660</v>
      </c>
      <c r="R92" s="45">
        <v>148000</v>
      </c>
      <c r="S92" s="45">
        <v>100520</v>
      </c>
      <c r="T92" s="45">
        <f>H92</f>
        <v>134000</v>
      </c>
      <c r="U92" s="45"/>
      <c r="V92" s="45">
        <f>'ПР4. 19.ПП4.Благ.2.Мер.'!I11</f>
        <v>458179</v>
      </c>
      <c r="W92" s="45">
        <f>'ПР4. 19.ПП4.Благ.2.Мер.'!J11</f>
        <v>458179</v>
      </c>
      <c r="X92" s="277"/>
    </row>
    <row r="93" spans="1:24" s="172" customFormat="1" ht="12.75" customHeight="1">
      <c r="A93" s="281"/>
      <c r="B93" s="151" t="s">
        <v>57</v>
      </c>
      <c r="C93" s="45" t="str">
        <f>'ПР4. 19.ПП4.Благ.2.Мер.'!C12</f>
        <v>009</v>
      </c>
      <c r="D93" s="45" t="str">
        <f>'ПР4. 19.ПП4.Благ.2.Мер.'!D12</f>
        <v>05</v>
      </c>
      <c r="E93" s="45" t="str">
        <f>'ПР4. 19.ПП4.Благ.2.Мер.'!E12</f>
        <v>03</v>
      </c>
      <c r="F93" s="55">
        <f>'ПР4. 19.ПП4.Благ.2.Мер.'!F12</f>
        <v>1240000020</v>
      </c>
      <c r="G93" s="45" t="str">
        <f>'ПР4. 19.ПП4.Благ.2.Мер.'!G12</f>
        <v>810</v>
      </c>
      <c r="H93" s="45">
        <f>'ПР4. 19.ПП4.Благ.2.Мер.'!H12</f>
        <v>18589876</v>
      </c>
      <c r="I93" s="45">
        <f>'ПР4. 19.ПП4.Благ.2.Мер.'!I12</f>
        <v>13089876</v>
      </c>
      <c r="J93" s="45">
        <f>'ПР4. 19.ПП4.Благ.2.Мер.'!J12</f>
        <v>13089876</v>
      </c>
      <c r="K93" s="45">
        <f>'ПР4. 19.ПП4.Благ.2.Мер.'!K12</f>
        <v>44769628</v>
      </c>
      <c r="L93" s="45">
        <v>13089876</v>
      </c>
      <c r="M93" s="45">
        <v>12919077.43</v>
      </c>
      <c r="N93" s="45">
        <v>2327834</v>
      </c>
      <c r="O93" s="45">
        <v>2327833</v>
      </c>
      <c r="P93" s="45">
        <f>N93+6670584</f>
        <v>8998418</v>
      </c>
      <c r="Q93" s="45">
        <v>8998418</v>
      </c>
      <c r="R93" s="45">
        <v>15587375</v>
      </c>
      <c r="S93" s="45">
        <v>15587375</v>
      </c>
      <c r="T93" s="45">
        <f>H93</f>
        <v>18589876</v>
      </c>
      <c r="U93" s="45"/>
      <c r="V93" s="45">
        <f>'ПР4. 19.ПП4.Благ.2.Мер.'!I12</f>
        <v>13089876</v>
      </c>
      <c r="W93" s="45">
        <f>'ПР4. 19.ПП4.Благ.2.Мер.'!J12</f>
        <v>13089876</v>
      </c>
      <c r="X93" s="277"/>
    </row>
    <row r="94" spans="1:24">
      <c r="A94" s="281" t="s">
        <v>112</v>
      </c>
      <c r="B94" s="192" t="str">
        <f>'ПР4. 19.ПП4.Благ.2.Мер.'!A13</f>
        <v>Благоустройство мест массового отдыха населения</v>
      </c>
      <c r="C94" s="207" t="s">
        <v>136</v>
      </c>
      <c r="D94" s="207" t="s">
        <v>136</v>
      </c>
      <c r="E94" s="207" t="s">
        <v>136</v>
      </c>
      <c r="F94" s="205">
        <f>F96</f>
        <v>1240000030</v>
      </c>
      <c r="G94" s="207" t="s">
        <v>136</v>
      </c>
      <c r="H94" s="74">
        <f>H96</f>
        <v>425995</v>
      </c>
      <c r="I94" s="74">
        <f t="shared" ref="I94:K94" si="86">I96</f>
        <v>325995</v>
      </c>
      <c r="J94" s="74">
        <f t="shared" si="86"/>
        <v>325995</v>
      </c>
      <c r="K94" s="74">
        <f t="shared" si="86"/>
        <v>1077985</v>
      </c>
      <c r="L94" s="74">
        <f>L96</f>
        <v>325995</v>
      </c>
      <c r="M94" s="74">
        <f t="shared" ref="M94" si="87">M96</f>
        <v>325995</v>
      </c>
      <c r="N94" s="74">
        <f t="shared" ref="N94:W94" si="88">N96</f>
        <v>0</v>
      </c>
      <c r="O94" s="74">
        <f t="shared" si="88"/>
        <v>0</v>
      </c>
      <c r="P94" s="74">
        <f t="shared" si="88"/>
        <v>96000</v>
      </c>
      <c r="Q94" s="74">
        <f t="shared" si="88"/>
        <v>45214.28</v>
      </c>
      <c r="R94" s="74">
        <f t="shared" si="88"/>
        <v>338000</v>
      </c>
      <c r="S94" s="74">
        <f t="shared" si="88"/>
        <v>325996</v>
      </c>
      <c r="T94" s="74">
        <f t="shared" si="88"/>
        <v>425995</v>
      </c>
      <c r="U94" s="74"/>
      <c r="V94" s="74">
        <f t="shared" si="88"/>
        <v>325995</v>
      </c>
      <c r="W94" s="74">
        <f t="shared" si="88"/>
        <v>325995</v>
      </c>
      <c r="X94" s="277"/>
    </row>
    <row r="95" spans="1:24" s="172" customFormat="1" ht="12.75" customHeight="1">
      <c r="A95" s="281"/>
      <c r="B95" s="151" t="s">
        <v>171</v>
      </c>
      <c r="C95" s="55"/>
      <c r="D95" s="206"/>
      <c r="E95" s="206"/>
      <c r="F95" s="206"/>
      <c r="G95" s="206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277"/>
    </row>
    <row r="96" spans="1:24" s="172" customFormat="1" ht="12.75" customHeight="1">
      <c r="A96" s="281"/>
      <c r="B96" s="151" t="s">
        <v>57</v>
      </c>
      <c r="C96" s="45" t="str">
        <f>'ПР4. 19.ПП4.Благ.2.Мер.'!C13</f>
        <v>009</v>
      </c>
      <c r="D96" s="45" t="str">
        <f>'ПР4. 19.ПП4.Благ.2.Мер.'!D13</f>
        <v>05</v>
      </c>
      <c r="E96" s="45" t="str">
        <f>'ПР4. 19.ПП4.Благ.2.Мер.'!E13</f>
        <v>03</v>
      </c>
      <c r="F96" s="205">
        <f>'ПР4. 19.ПП4.Благ.2.Мер.'!F13</f>
        <v>1240000030</v>
      </c>
      <c r="G96" s="45" t="str">
        <f>'ПР4. 19.ПП4.Благ.2.Мер.'!G13</f>
        <v>244</v>
      </c>
      <c r="H96" s="45">
        <f>'ПР4. 19.ПП4.Благ.2.Мер.'!H13</f>
        <v>425995</v>
      </c>
      <c r="I96" s="45">
        <f>'ПР4. 19.ПП4.Благ.2.Мер.'!I13</f>
        <v>325995</v>
      </c>
      <c r="J96" s="45">
        <f>'ПР4. 19.ПП4.Благ.2.Мер.'!J13</f>
        <v>325995</v>
      </c>
      <c r="K96" s="45">
        <f>'ПР4. 19.ПП4.Благ.2.Мер.'!K13</f>
        <v>1077985</v>
      </c>
      <c r="L96" s="45">
        <v>325995</v>
      </c>
      <c r="M96" s="45">
        <v>325995</v>
      </c>
      <c r="N96" s="45">
        <v>0</v>
      </c>
      <c r="O96" s="45">
        <v>0</v>
      </c>
      <c r="P96" s="45">
        <v>96000</v>
      </c>
      <c r="Q96" s="45">
        <v>45214.28</v>
      </c>
      <c r="R96" s="45">
        <f>P96+242000</f>
        <v>338000</v>
      </c>
      <c r="S96" s="45">
        <v>325996</v>
      </c>
      <c r="T96" s="45">
        <f>H96</f>
        <v>425995</v>
      </c>
      <c r="U96" s="45"/>
      <c r="V96" s="45">
        <f>'ПР4. 19.ПП4.Благ.2.Мер.'!I13</f>
        <v>325995</v>
      </c>
      <c r="W96" s="45">
        <f>'ПР4. 19.ПП4.Благ.2.Мер.'!J13</f>
        <v>325995</v>
      </c>
      <c r="X96" s="277"/>
    </row>
    <row r="97" spans="1:25" ht="60">
      <c r="A97" s="281" t="s">
        <v>114</v>
      </c>
      <c r="B97" s="192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07" t="s">
        <v>136</v>
      </c>
      <c r="D97" s="207" t="s">
        <v>136</v>
      </c>
      <c r="E97" s="207" t="s">
        <v>136</v>
      </c>
      <c r="F97" s="205">
        <f>F99</f>
        <v>1240000060</v>
      </c>
      <c r="G97" s="207" t="s">
        <v>136</v>
      </c>
      <c r="H97" s="74">
        <f>H99</f>
        <v>100000</v>
      </c>
      <c r="I97" s="74">
        <f t="shared" ref="I97:K97" si="89">I99</f>
        <v>100000</v>
      </c>
      <c r="J97" s="74">
        <f t="shared" si="89"/>
        <v>100000</v>
      </c>
      <c r="K97" s="74">
        <f t="shared" si="89"/>
        <v>300000</v>
      </c>
      <c r="L97" s="74">
        <f t="shared" ref="L97:W97" si="90">L99</f>
        <v>100000</v>
      </c>
      <c r="M97" s="74">
        <f t="shared" si="90"/>
        <v>18850</v>
      </c>
      <c r="N97" s="74">
        <f t="shared" si="90"/>
        <v>0</v>
      </c>
      <c r="O97" s="74">
        <f t="shared" si="90"/>
        <v>0</v>
      </c>
      <c r="P97" s="74">
        <f t="shared" si="90"/>
        <v>0</v>
      </c>
      <c r="Q97" s="74">
        <f t="shared" si="90"/>
        <v>0</v>
      </c>
      <c r="R97" s="74">
        <f t="shared" si="90"/>
        <v>100000</v>
      </c>
      <c r="S97" s="74">
        <f t="shared" si="90"/>
        <v>0</v>
      </c>
      <c r="T97" s="74">
        <f t="shared" si="90"/>
        <v>100000</v>
      </c>
      <c r="U97" s="74"/>
      <c r="V97" s="74">
        <f t="shared" si="90"/>
        <v>100000</v>
      </c>
      <c r="W97" s="74">
        <f t="shared" si="90"/>
        <v>100000</v>
      </c>
      <c r="X97" s="277"/>
    </row>
    <row r="98" spans="1:25" s="172" customFormat="1" ht="12.75" customHeight="1">
      <c r="A98" s="281"/>
      <c r="B98" s="151" t="s">
        <v>171</v>
      </c>
      <c r="C98" s="55"/>
      <c r="D98" s="206"/>
      <c r="E98" s="206"/>
      <c r="F98" s="206"/>
      <c r="G98" s="206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277"/>
    </row>
    <row r="99" spans="1:25" s="172" customFormat="1" ht="12.75" customHeight="1">
      <c r="A99" s="281"/>
      <c r="B99" s="151" t="s">
        <v>57</v>
      </c>
      <c r="C99" s="45" t="str">
        <f>'ПР4. 19.ПП4.Благ.2.Мер.'!C14</f>
        <v>009</v>
      </c>
      <c r="D99" s="45" t="str">
        <f>'ПР4. 19.ПП4.Благ.2.Мер.'!D14</f>
        <v>05</v>
      </c>
      <c r="E99" s="45" t="str">
        <f>'ПР4. 19.ПП4.Благ.2.Мер.'!E14</f>
        <v>03</v>
      </c>
      <c r="F99" s="55">
        <f>'ПР4. 19.ПП4.Благ.2.Мер.'!F14</f>
        <v>1240000060</v>
      </c>
      <c r="G99" s="55">
        <f>'ПР4. 19.ПП4.Благ.2.Мер.'!G14</f>
        <v>244</v>
      </c>
      <c r="H99" s="45">
        <f>'ПР4. 19.ПП4.Благ.2.Мер.'!H14</f>
        <v>100000</v>
      </c>
      <c r="I99" s="45">
        <f>'ПР4. 19.ПП4.Благ.2.Мер.'!I14</f>
        <v>100000</v>
      </c>
      <c r="J99" s="45">
        <f>'ПР4. 19.ПП4.Благ.2.Мер.'!J14</f>
        <v>100000</v>
      </c>
      <c r="K99" s="45">
        <f>'ПР4. 19.ПП4.Благ.2.Мер.'!K14</f>
        <v>300000</v>
      </c>
      <c r="L99" s="45">
        <v>100000</v>
      </c>
      <c r="M99" s="45">
        <v>18850</v>
      </c>
      <c r="N99" s="45">
        <v>0</v>
      </c>
      <c r="O99" s="45">
        <v>0</v>
      </c>
      <c r="P99" s="45">
        <v>0</v>
      </c>
      <c r="Q99" s="45">
        <v>0</v>
      </c>
      <c r="R99" s="45">
        <v>100000</v>
      </c>
      <c r="S99" s="45">
        <v>0</v>
      </c>
      <c r="T99" s="45">
        <f>R99</f>
        <v>100000</v>
      </c>
      <c r="U99" s="45"/>
      <c r="V99" s="45">
        <f>'ПР4. 19.ПП4.Благ.2.Мер.'!I14</f>
        <v>100000</v>
      </c>
      <c r="W99" s="45">
        <f>'ПР4. 19.ПП4.Благ.2.Мер.'!J14</f>
        <v>100000</v>
      </c>
      <c r="X99" s="277"/>
    </row>
    <row r="100" spans="1:25">
      <c r="A100" s="281" t="s">
        <v>116</v>
      </c>
      <c r="B100" s="192" t="s">
        <v>133</v>
      </c>
      <c r="C100" s="207" t="s">
        <v>136</v>
      </c>
      <c r="D100" s="207" t="s">
        <v>136</v>
      </c>
      <c r="E100" s="207" t="s">
        <v>136</v>
      </c>
      <c r="F100" s="205">
        <f>F102</f>
        <v>1240000070</v>
      </c>
      <c r="G100" s="207" t="s">
        <v>136</v>
      </c>
      <c r="H100" s="74">
        <f>H102</f>
        <v>28788839.789999999</v>
      </c>
      <c r="I100" s="74">
        <f t="shared" ref="I100:W100" si="91">I102</f>
        <v>27789380</v>
      </c>
      <c r="J100" s="74">
        <f t="shared" si="91"/>
        <v>27789380</v>
      </c>
      <c r="K100" s="74">
        <f t="shared" si="91"/>
        <v>84367599.789999992</v>
      </c>
      <c r="L100" s="74">
        <f t="shared" si="91"/>
        <v>28789380</v>
      </c>
      <c r="M100" s="74">
        <f t="shared" si="91"/>
        <v>28789281.84</v>
      </c>
      <c r="N100" s="74">
        <f t="shared" si="91"/>
        <v>4620000</v>
      </c>
      <c r="O100" s="74">
        <f t="shared" si="91"/>
        <v>4606021.03</v>
      </c>
      <c r="P100" s="74">
        <f t="shared" si="91"/>
        <v>16882501.84</v>
      </c>
      <c r="Q100" s="74">
        <f t="shared" si="91"/>
        <v>16780640.960000001</v>
      </c>
      <c r="R100" s="74">
        <f t="shared" si="91"/>
        <v>22608616.579999998</v>
      </c>
      <c r="S100" s="74">
        <f t="shared" si="91"/>
        <v>22608616.579999998</v>
      </c>
      <c r="T100" s="74">
        <f t="shared" si="91"/>
        <v>28788839.789999999</v>
      </c>
      <c r="U100" s="74"/>
      <c r="V100" s="74">
        <f t="shared" si="91"/>
        <v>27789380</v>
      </c>
      <c r="W100" s="74">
        <f t="shared" si="91"/>
        <v>27789380</v>
      </c>
      <c r="X100" s="277"/>
    </row>
    <row r="101" spans="1:25" s="172" customFormat="1" ht="12.75" customHeight="1">
      <c r="A101" s="281"/>
      <c r="B101" s="151" t="s">
        <v>171</v>
      </c>
      <c r="C101" s="55"/>
      <c r="D101" s="206"/>
      <c r="E101" s="206"/>
      <c r="F101" s="206"/>
      <c r="G101" s="206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277"/>
    </row>
    <row r="102" spans="1:25" s="172" customFormat="1" ht="12.75" customHeight="1">
      <c r="A102" s="281"/>
      <c r="B102" s="151" t="s">
        <v>57</v>
      </c>
      <c r="C102" s="45" t="str">
        <f>'ПР4. 19.ПП4.Благ.2.Мер.'!C15</f>
        <v>009</v>
      </c>
      <c r="D102" s="45" t="str">
        <f>'ПР4. 19.ПП4.Благ.2.Мер.'!D15</f>
        <v>05</v>
      </c>
      <c r="E102" s="45" t="str">
        <f>'ПР4. 19.ПП4.Благ.2.Мер.'!E15</f>
        <v>03</v>
      </c>
      <c r="F102" s="205">
        <f>'ПР4. 19.ПП4.Благ.2.Мер.'!F15</f>
        <v>1240000070</v>
      </c>
      <c r="G102" s="55">
        <f>'ПР4. 19.ПП4.Благ.2.Мер.'!G15</f>
        <v>244</v>
      </c>
      <c r="H102" s="45">
        <f>'ПР4. 19.ПП4.Благ.2.Мер.'!H15</f>
        <v>28788839.789999999</v>
      </c>
      <c r="I102" s="45">
        <f>'ПР4. 19.ПП4.Благ.2.Мер.'!I15</f>
        <v>27789380</v>
      </c>
      <c r="J102" s="45">
        <f>'ПР4. 19.ПП4.Благ.2.Мер.'!J15</f>
        <v>27789380</v>
      </c>
      <c r="K102" s="45">
        <f>'ПР4. 19.ПП4.Благ.2.Мер.'!K15</f>
        <v>84367599.789999992</v>
      </c>
      <c r="L102" s="45">
        <v>28789380</v>
      </c>
      <c r="M102" s="45">
        <v>28789281.84</v>
      </c>
      <c r="N102" s="45">
        <v>4620000</v>
      </c>
      <c r="O102" s="45">
        <v>4606021.03</v>
      </c>
      <c r="P102" s="45">
        <f>N102+12262501.84</f>
        <v>16882501.84</v>
      </c>
      <c r="Q102" s="45">
        <v>16780640.960000001</v>
      </c>
      <c r="R102" s="45">
        <v>22608616.579999998</v>
      </c>
      <c r="S102" s="45">
        <v>22608616.579999998</v>
      </c>
      <c r="T102" s="45">
        <f>H102</f>
        <v>28788839.789999999</v>
      </c>
      <c r="U102" s="45"/>
      <c r="V102" s="45">
        <f>'ПР4. 19.ПП4.Благ.2.Мер.'!I15</f>
        <v>27789380</v>
      </c>
      <c r="W102" s="45">
        <f>'ПР4. 19.ПП4.Благ.2.Мер.'!J15</f>
        <v>27789380</v>
      </c>
      <c r="X102" s="277"/>
    </row>
    <row r="103" spans="1:25" ht="30">
      <c r="A103" s="281" t="s">
        <v>369</v>
      </c>
      <c r="B103" s="192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07" t="s">
        <v>136</v>
      </c>
      <c r="D103" s="207" t="s">
        <v>136</v>
      </c>
      <c r="E103" s="207" t="s">
        <v>136</v>
      </c>
      <c r="F103" s="205">
        <f>F105</f>
        <v>1240077410</v>
      </c>
      <c r="G103" s="207" t="s">
        <v>136</v>
      </c>
      <c r="H103" s="74">
        <f>H105</f>
        <v>1945800</v>
      </c>
      <c r="I103" s="74">
        <f t="shared" ref="I103:K103" si="92">I105</f>
        <v>0</v>
      </c>
      <c r="J103" s="74">
        <f t="shared" si="92"/>
        <v>0</v>
      </c>
      <c r="K103" s="74">
        <f t="shared" si="92"/>
        <v>1945800</v>
      </c>
      <c r="L103" s="74">
        <f>L105</f>
        <v>0</v>
      </c>
      <c r="M103" s="74">
        <f t="shared" ref="M103:W103" si="93">M105</f>
        <v>0</v>
      </c>
      <c r="N103" s="74">
        <f t="shared" si="93"/>
        <v>0</v>
      </c>
      <c r="O103" s="74">
        <f t="shared" si="93"/>
        <v>0</v>
      </c>
      <c r="P103" s="74">
        <f t="shared" si="93"/>
        <v>0</v>
      </c>
      <c r="Q103" s="74">
        <f t="shared" si="93"/>
        <v>0</v>
      </c>
      <c r="R103" s="74">
        <f t="shared" si="93"/>
        <v>0</v>
      </c>
      <c r="S103" s="74">
        <f t="shared" si="93"/>
        <v>0</v>
      </c>
      <c r="T103" s="74">
        <f t="shared" si="93"/>
        <v>1945800</v>
      </c>
      <c r="U103" s="74"/>
      <c r="V103" s="74">
        <f t="shared" si="93"/>
        <v>0</v>
      </c>
      <c r="W103" s="74">
        <f t="shared" si="93"/>
        <v>0</v>
      </c>
      <c r="X103" s="277"/>
    </row>
    <row r="104" spans="1:25" s="172" customFormat="1" ht="12.75" customHeight="1">
      <c r="A104" s="281"/>
      <c r="B104" s="151" t="s">
        <v>171</v>
      </c>
      <c r="C104" s="55"/>
      <c r="D104" s="206"/>
      <c r="E104" s="206"/>
      <c r="F104" s="206"/>
      <c r="G104" s="206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277"/>
    </row>
    <row r="105" spans="1:25" s="172" customFormat="1" ht="12.75" customHeight="1">
      <c r="A105" s="281"/>
      <c r="B105" s="151" t="s">
        <v>57</v>
      </c>
      <c r="C105" s="45" t="str">
        <f>'ПР4. 19.ПП4.Благ.2.Мер.'!C16</f>
        <v>009</v>
      </c>
      <c r="D105" s="45" t="str">
        <f>'ПР4. 19.ПП4.Благ.2.Мер.'!D16</f>
        <v>05</v>
      </c>
      <c r="E105" s="45" t="str">
        <f>'ПР4. 19.ПП4.Благ.2.Мер.'!E16</f>
        <v>03</v>
      </c>
      <c r="F105" s="205">
        <f>'ПР4. 19.ПП4.Благ.2.Мер.'!F16</f>
        <v>1240077410</v>
      </c>
      <c r="G105" s="55">
        <f>'ПР4. 19.ПП4.Благ.2.Мер.'!G16</f>
        <v>244</v>
      </c>
      <c r="H105" s="45">
        <f>'ПР4. 19.ПП4.Благ.2.Мер.'!H16</f>
        <v>1945800</v>
      </c>
      <c r="I105" s="45">
        <f>'ПР4. 19.ПП4.Благ.2.Мер.'!I16</f>
        <v>0</v>
      </c>
      <c r="J105" s="45">
        <f>'ПР4. 19.ПП4.Благ.2.Мер.'!J16</f>
        <v>0</v>
      </c>
      <c r="K105" s="45">
        <f>'ПР4. 19.ПП4.Благ.2.Мер.'!K16</f>
        <v>1945800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f>H105</f>
        <v>1945800</v>
      </c>
      <c r="U105" s="45"/>
      <c r="V105" s="45">
        <v>0</v>
      </c>
      <c r="W105" s="45">
        <v>0</v>
      </c>
      <c r="X105" s="277"/>
    </row>
    <row r="106" spans="1:25" ht="30">
      <c r="A106" s="281" t="s">
        <v>378</v>
      </c>
      <c r="B106" s="21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07" t="s">
        <v>136</v>
      </c>
      <c r="D106" s="207" t="s">
        <v>136</v>
      </c>
      <c r="E106" s="207" t="s">
        <v>136</v>
      </c>
      <c r="F106" s="205" t="str">
        <f>F108</f>
        <v>12400S7410</v>
      </c>
      <c r="G106" s="207" t="s">
        <v>136</v>
      </c>
      <c r="H106" s="74">
        <f>H108</f>
        <v>1457.86</v>
      </c>
      <c r="I106" s="74">
        <f t="shared" ref="I106:K106" si="94">I108</f>
        <v>0</v>
      </c>
      <c r="J106" s="74">
        <f t="shared" si="94"/>
        <v>0</v>
      </c>
      <c r="K106" s="74">
        <f t="shared" si="94"/>
        <v>1457.86</v>
      </c>
      <c r="L106" s="74">
        <f>L108</f>
        <v>0</v>
      </c>
      <c r="M106" s="74">
        <f t="shared" ref="M106:T106" si="95">M108</f>
        <v>0</v>
      </c>
      <c r="N106" s="74">
        <f t="shared" si="95"/>
        <v>0</v>
      </c>
      <c r="O106" s="74">
        <f t="shared" si="95"/>
        <v>0</v>
      </c>
      <c r="P106" s="74">
        <f t="shared" si="95"/>
        <v>0</v>
      </c>
      <c r="Q106" s="74">
        <f t="shared" si="95"/>
        <v>0</v>
      </c>
      <c r="R106" s="74">
        <f t="shared" si="95"/>
        <v>1457.86</v>
      </c>
      <c r="S106" s="74">
        <f t="shared" si="95"/>
        <v>0</v>
      </c>
      <c r="T106" s="74">
        <f t="shared" si="95"/>
        <v>1457.86</v>
      </c>
      <c r="U106" s="74"/>
      <c r="V106" s="74">
        <f t="shared" ref="V106:W106" si="96">V108</f>
        <v>0</v>
      </c>
      <c r="W106" s="74">
        <f t="shared" si="96"/>
        <v>0</v>
      </c>
      <c r="X106" s="277"/>
    </row>
    <row r="107" spans="1:25" s="172" customFormat="1" ht="12.75" customHeight="1">
      <c r="A107" s="281"/>
      <c r="B107" s="151" t="s">
        <v>171</v>
      </c>
      <c r="C107" s="55"/>
      <c r="D107" s="206"/>
      <c r="E107" s="206"/>
      <c r="F107" s="206"/>
      <c r="G107" s="206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277"/>
    </row>
    <row r="108" spans="1:25" s="172" customFormat="1" ht="12.75" customHeight="1">
      <c r="A108" s="281"/>
      <c r="B108" s="151" t="s">
        <v>57</v>
      </c>
      <c r="C108" s="45" t="str">
        <f>'ПР4. 19.ПП4.Благ.2.Мер.'!C17</f>
        <v>009</v>
      </c>
      <c r="D108" s="45" t="str">
        <f>'ПР4. 19.ПП4.Благ.2.Мер.'!D17</f>
        <v>05</v>
      </c>
      <c r="E108" s="45" t="str">
        <f>'ПР4. 19.ПП4.Благ.2.Мер.'!E17</f>
        <v>03</v>
      </c>
      <c r="F108" s="45" t="str">
        <f>'ПР4. 19.ПП4.Благ.2.Мер.'!F17</f>
        <v>12400S7410</v>
      </c>
      <c r="G108" s="45" t="str">
        <f>'ПР4. 19.ПП4.Благ.2.Мер.'!G17</f>
        <v>244</v>
      </c>
      <c r="H108" s="45">
        <f>'ПР4. 19.ПП4.Благ.2.Мер.'!H17</f>
        <v>1457.86</v>
      </c>
      <c r="I108" s="45">
        <f>'ПР4. 19.ПП4.Благ.2.Мер.'!I17</f>
        <v>0</v>
      </c>
      <c r="J108" s="45">
        <f>'ПР4. 19.ПП4.Благ.2.Мер.'!J17</f>
        <v>0</v>
      </c>
      <c r="K108" s="45">
        <f>'ПР4. 19.ПП4.Благ.2.Мер.'!K17</f>
        <v>1457.86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f>H108</f>
        <v>1457.86</v>
      </c>
      <c r="S108" s="45">
        <v>0</v>
      </c>
      <c r="T108" s="45">
        <f>H108</f>
        <v>1457.86</v>
      </c>
      <c r="U108" s="45"/>
      <c r="V108" s="45">
        <v>0</v>
      </c>
      <c r="W108" s="45">
        <v>0</v>
      </c>
      <c r="X108" s="277"/>
    </row>
    <row r="109" spans="1:25">
      <c r="B109" s="193"/>
      <c r="C109" s="208"/>
      <c r="D109" s="208"/>
      <c r="E109" s="208"/>
      <c r="F109" s="208"/>
      <c r="G109" s="208"/>
      <c r="H109" s="209"/>
      <c r="I109" s="209"/>
      <c r="J109" s="209"/>
      <c r="K109" s="209"/>
    </row>
    <row r="110" spans="1:25">
      <c r="B110" s="193"/>
      <c r="C110" s="208"/>
      <c r="D110" s="208"/>
      <c r="E110" s="208"/>
      <c r="F110" s="208"/>
      <c r="G110" s="208"/>
      <c r="H110" s="209"/>
      <c r="I110" s="209"/>
      <c r="J110" s="209"/>
      <c r="K110" s="209"/>
    </row>
    <row r="111" spans="1:25" s="196" customFormat="1">
      <c r="C111" s="199"/>
      <c r="D111" s="199"/>
      <c r="E111" s="199"/>
      <c r="F111" s="199"/>
      <c r="G111" s="199"/>
      <c r="H111" s="50"/>
      <c r="I111" s="50"/>
      <c r="J111" s="50"/>
      <c r="K111" s="50"/>
      <c r="L111" s="50"/>
      <c r="M111" s="50"/>
      <c r="N111" s="50"/>
      <c r="O111" s="50"/>
      <c r="Q111" s="50"/>
      <c r="R111" s="50"/>
      <c r="S111" s="50"/>
      <c r="T111" s="50"/>
      <c r="U111" s="50"/>
      <c r="Y111" s="34"/>
    </row>
    <row r="112" spans="1:25" s="196" customFormat="1" ht="30" customHeight="1">
      <c r="B112" s="197" t="s">
        <v>15</v>
      </c>
      <c r="C112" s="210"/>
      <c r="D112" s="210"/>
      <c r="E112" s="210"/>
      <c r="F112" s="210"/>
      <c r="G112" s="211"/>
      <c r="H112" s="212"/>
      <c r="I112" s="285" t="s">
        <v>14</v>
      </c>
      <c r="J112" s="285"/>
      <c r="K112" s="50"/>
      <c r="L112" s="50"/>
      <c r="M112" s="50"/>
      <c r="N112" s="50"/>
      <c r="O112" s="50"/>
      <c r="P112" s="50" t="s">
        <v>167</v>
      </c>
      <c r="Q112" s="50"/>
      <c r="R112" s="50"/>
      <c r="S112" s="50"/>
      <c r="T112" s="50"/>
      <c r="U112" s="50"/>
      <c r="Y112" s="34"/>
    </row>
  </sheetData>
  <mergeCells count="71"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A9:A11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A94:A96"/>
    <mergeCell ref="A64:A66"/>
    <mergeCell ref="A97:A99"/>
    <mergeCell ref="A79:A81"/>
    <mergeCell ref="A82:A84"/>
    <mergeCell ref="A67:A69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67:X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view="pageBreakPreview" topLeftCell="A4" zoomScaleNormal="100" zoomScaleSheetLayoutView="100" workbookViewId="0">
      <selection activeCell="J2" sqref="J2:L2"/>
    </sheetView>
  </sheetViews>
  <sheetFormatPr defaultColWidth="9.140625" defaultRowHeight="15"/>
  <cols>
    <col min="1" max="1" width="18.7109375" style="34" bestFit="1" customWidth="1"/>
    <col min="2" max="2" width="40.85546875" style="11" customWidth="1"/>
    <col min="3" max="3" width="32.5703125" style="10" customWidth="1"/>
    <col min="4" max="6" width="15.5703125" style="35" customWidth="1"/>
    <col min="7" max="7" width="17.28515625" style="35" customWidth="1"/>
    <col min="8" max="9" width="15.42578125" style="107" customWidth="1"/>
    <col min="10" max="10" width="14.28515625" style="107" customWidth="1"/>
    <col min="11" max="11" width="15.42578125" style="107" bestFit="1" customWidth="1"/>
    <col min="12" max="15" width="15.42578125" style="35" bestFit="1" customWidth="1"/>
    <col min="16" max="19" width="15.5703125" style="50" bestFit="1" customWidth="1"/>
    <col min="20" max="20" width="13.7109375" style="35" bestFit="1" customWidth="1"/>
    <col min="21" max="16384" width="9.140625" style="10"/>
  </cols>
  <sheetData>
    <row r="1" spans="1:20" ht="61.5" customHeight="1">
      <c r="E1" s="295" t="s">
        <v>313</v>
      </c>
      <c r="F1" s="295"/>
      <c r="G1" s="295"/>
      <c r="H1" s="149"/>
      <c r="I1" s="149"/>
      <c r="J1" s="149"/>
      <c r="K1" s="149"/>
    </row>
    <row r="2" spans="1:20" ht="81" customHeight="1">
      <c r="E2" s="296" t="s">
        <v>316</v>
      </c>
      <c r="F2" s="296"/>
      <c r="G2" s="296"/>
      <c r="Q2" s="302" t="s">
        <v>153</v>
      </c>
      <c r="R2" s="302"/>
      <c r="S2" s="302"/>
      <c r="T2" s="302"/>
    </row>
    <row r="3" spans="1:20" ht="42.75" customHeight="1">
      <c r="A3" s="297" t="s">
        <v>382</v>
      </c>
      <c r="B3" s="297"/>
      <c r="C3" s="297"/>
      <c r="D3" s="297"/>
      <c r="E3" s="297"/>
      <c r="F3" s="297"/>
      <c r="G3" s="297"/>
      <c r="H3" s="250"/>
      <c r="I3" s="250" t="s">
        <v>173</v>
      </c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</row>
    <row r="4" spans="1:20">
      <c r="A4" s="281" t="s">
        <v>54</v>
      </c>
      <c r="B4" s="298" t="s">
        <v>55</v>
      </c>
      <c r="C4" s="298" t="s">
        <v>249</v>
      </c>
      <c r="D4" s="281" t="s">
        <v>95</v>
      </c>
      <c r="E4" s="281"/>
      <c r="F4" s="281"/>
      <c r="G4" s="281"/>
      <c r="H4" s="281" t="s">
        <v>154</v>
      </c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78" t="s">
        <v>155</v>
      </c>
    </row>
    <row r="5" spans="1:20">
      <c r="A5" s="281"/>
      <c r="B5" s="298"/>
      <c r="C5" s="298"/>
      <c r="D5" s="281"/>
      <c r="E5" s="281"/>
      <c r="F5" s="281"/>
      <c r="G5" s="281"/>
      <c r="H5" s="281" t="s">
        <v>314</v>
      </c>
      <c r="I5" s="281"/>
      <c r="J5" s="281" t="s">
        <v>315</v>
      </c>
      <c r="K5" s="281"/>
      <c r="L5" s="281"/>
      <c r="M5" s="281"/>
      <c r="N5" s="281"/>
      <c r="O5" s="281"/>
      <c r="P5" s="281"/>
      <c r="Q5" s="281"/>
      <c r="R5" s="287" t="s">
        <v>35</v>
      </c>
      <c r="S5" s="287"/>
      <c r="T5" s="279"/>
    </row>
    <row r="6" spans="1:20" ht="15" customHeight="1">
      <c r="A6" s="281"/>
      <c r="B6" s="298"/>
      <c r="C6" s="298"/>
      <c r="D6" s="281"/>
      <c r="E6" s="281"/>
      <c r="F6" s="281"/>
      <c r="G6" s="281"/>
      <c r="H6" s="281"/>
      <c r="I6" s="281"/>
      <c r="J6" s="289" t="s">
        <v>156</v>
      </c>
      <c r="K6" s="289"/>
      <c r="L6" s="289" t="s">
        <v>157</v>
      </c>
      <c r="M6" s="289"/>
      <c r="N6" s="289" t="s">
        <v>158</v>
      </c>
      <c r="O6" s="289"/>
      <c r="P6" s="288" t="s">
        <v>159</v>
      </c>
      <c r="Q6" s="288"/>
      <c r="R6" s="287"/>
      <c r="S6" s="287"/>
      <c r="T6" s="279"/>
    </row>
    <row r="7" spans="1:20" ht="30">
      <c r="A7" s="281"/>
      <c r="B7" s="298"/>
      <c r="C7" s="298"/>
      <c r="D7" s="121" t="s">
        <v>144</v>
      </c>
      <c r="E7" s="121" t="s">
        <v>145</v>
      </c>
      <c r="F7" s="143" t="s">
        <v>203</v>
      </c>
      <c r="G7" s="105" t="s">
        <v>4</v>
      </c>
      <c r="H7" s="105" t="s">
        <v>160</v>
      </c>
      <c r="I7" s="105" t="s">
        <v>161</v>
      </c>
      <c r="J7" s="105" t="s">
        <v>160</v>
      </c>
      <c r="K7" s="105" t="s">
        <v>161</v>
      </c>
      <c r="L7" s="105" t="s">
        <v>160</v>
      </c>
      <c r="M7" s="105" t="s">
        <v>161</v>
      </c>
      <c r="N7" s="105" t="s">
        <v>160</v>
      </c>
      <c r="O7" s="105" t="s">
        <v>161</v>
      </c>
      <c r="P7" s="106" t="s">
        <v>160</v>
      </c>
      <c r="Q7" s="106" t="s">
        <v>161</v>
      </c>
      <c r="R7" s="106" t="s">
        <v>195</v>
      </c>
      <c r="S7" s="106" t="s">
        <v>196</v>
      </c>
      <c r="T7" s="280"/>
    </row>
    <row r="8" spans="1:20" s="20" customFormat="1" ht="14.25" customHeight="1">
      <c r="A8" s="312" t="s">
        <v>53</v>
      </c>
      <c r="B8" s="312" t="s">
        <v>146</v>
      </c>
      <c r="C8" s="36" t="s">
        <v>56</v>
      </c>
      <c r="D8" s="81">
        <f>'06. Пр.1 Распределение. Отч.7'!H7</f>
        <v>466973140.89999998</v>
      </c>
      <c r="E8" s="81">
        <f>'06. Пр.1 Распределение. Отч.7'!I7</f>
        <v>255563654</v>
      </c>
      <c r="F8" s="81">
        <f>'06. Пр.1 Распределение. Отч.7'!J7</f>
        <v>255563654</v>
      </c>
      <c r="G8" s="81">
        <f>SUM(D8:F8)</f>
        <v>978100448.89999998</v>
      </c>
      <c r="H8" s="84">
        <f>SUM(H10:H14)</f>
        <v>416864972.76999998</v>
      </c>
      <c r="I8" s="84">
        <f t="shared" ref="I8:S8" si="0">SUM(I10:I14)</f>
        <v>414831668.69</v>
      </c>
      <c r="J8" s="84">
        <f t="shared" si="0"/>
        <v>78371279.75</v>
      </c>
      <c r="K8" s="84">
        <f t="shared" si="0"/>
        <v>77786382.109999999</v>
      </c>
      <c r="L8" s="84">
        <f t="shared" si="0"/>
        <v>177844015.92000002</v>
      </c>
      <c r="M8" s="84">
        <f t="shared" ref="M8" si="1">SUM(M10:M14)</f>
        <v>177066497.81</v>
      </c>
      <c r="N8" s="84">
        <f t="shared" si="0"/>
        <v>349700265.66000003</v>
      </c>
      <c r="O8" s="84">
        <f t="shared" si="0"/>
        <v>342457826.56000006</v>
      </c>
      <c r="P8" s="84">
        <f t="shared" si="0"/>
        <v>465025883.03999996</v>
      </c>
      <c r="Q8" s="84"/>
      <c r="R8" s="84">
        <f t="shared" si="0"/>
        <v>250563654</v>
      </c>
      <c r="S8" s="84">
        <f t="shared" si="0"/>
        <v>250563654</v>
      </c>
      <c r="T8" s="303"/>
    </row>
    <row r="9" spans="1:20" s="20" customFormat="1" ht="14.25">
      <c r="A9" s="312"/>
      <c r="B9" s="312"/>
      <c r="C9" s="36" t="s">
        <v>45</v>
      </c>
      <c r="D9" s="81"/>
      <c r="E9" s="81"/>
      <c r="F9" s="81"/>
      <c r="G9" s="81"/>
      <c r="H9" s="82"/>
      <c r="I9" s="82"/>
      <c r="J9" s="82"/>
      <c r="K9" s="82"/>
      <c r="L9" s="83"/>
      <c r="M9" s="83"/>
      <c r="N9" s="83"/>
      <c r="O9" s="83"/>
      <c r="P9" s="81"/>
      <c r="Q9" s="81"/>
      <c r="R9" s="81"/>
      <c r="S9" s="81"/>
      <c r="T9" s="304"/>
    </row>
    <row r="10" spans="1:20" s="20" customFormat="1" ht="14.25">
      <c r="A10" s="312"/>
      <c r="B10" s="312"/>
      <c r="C10" s="66" t="s">
        <v>44</v>
      </c>
      <c r="D10" s="81">
        <f t="shared" ref="D10:F14" si="2">D17+D122+D185+D206</f>
        <v>0</v>
      </c>
      <c r="E10" s="81">
        <f t="shared" si="2"/>
        <v>0</v>
      </c>
      <c r="F10" s="81">
        <f t="shared" si="2"/>
        <v>0</v>
      </c>
      <c r="G10" s="81">
        <f t="shared" ref="G10:G14" si="3">SUM(D10:F10)</f>
        <v>0</v>
      </c>
      <c r="H10" s="84">
        <f t="shared" ref="H10:S10" si="4">H17+H122+H185+H206</f>
        <v>0</v>
      </c>
      <c r="I10" s="84">
        <f t="shared" si="4"/>
        <v>0</v>
      </c>
      <c r="J10" s="84">
        <f t="shared" si="4"/>
        <v>0</v>
      </c>
      <c r="K10" s="84">
        <f t="shared" si="4"/>
        <v>0</v>
      </c>
      <c r="L10" s="84">
        <f t="shared" si="4"/>
        <v>0</v>
      </c>
      <c r="M10" s="84">
        <f t="shared" si="4"/>
        <v>0</v>
      </c>
      <c r="N10" s="84">
        <f t="shared" si="4"/>
        <v>0</v>
      </c>
      <c r="O10" s="84">
        <f t="shared" si="4"/>
        <v>0</v>
      </c>
      <c r="P10" s="84">
        <f t="shared" si="4"/>
        <v>0</v>
      </c>
      <c r="Q10" s="84"/>
      <c r="R10" s="84">
        <f t="shared" si="4"/>
        <v>0</v>
      </c>
      <c r="S10" s="84">
        <f t="shared" si="4"/>
        <v>0</v>
      </c>
      <c r="T10" s="304"/>
    </row>
    <row r="11" spans="1:20" s="20" customFormat="1" ht="14.25">
      <c r="A11" s="312"/>
      <c r="B11" s="312"/>
      <c r="C11" s="36" t="s">
        <v>46</v>
      </c>
      <c r="D11" s="81">
        <f t="shared" si="2"/>
        <v>107403420</v>
      </c>
      <c r="E11" s="81">
        <f t="shared" si="2"/>
        <v>0</v>
      </c>
      <c r="F11" s="81">
        <f t="shared" si="2"/>
        <v>0</v>
      </c>
      <c r="G11" s="81">
        <f t="shared" si="3"/>
        <v>107403420</v>
      </c>
      <c r="H11" s="84">
        <f t="shared" ref="H11:S11" si="5">H18+H123+H186+H207</f>
        <v>100620800</v>
      </c>
      <c r="I11" s="84">
        <f t="shared" si="5"/>
        <v>100517300</v>
      </c>
      <c r="J11" s="84">
        <f t="shared" si="5"/>
        <v>0</v>
      </c>
      <c r="K11" s="84">
        <f t="shared" si="5"/>
        <v>0</v>
      </c>
      <c r="L11" s="84">
        <f t="shared" si="5"/>
        <v>36237555.899999999</v>
      </c>
      <c r="M11" s="84">
        <f t="shared" si="5"/>
        <v>36237555.899999999</v>
      </c>
      <c r="N11" s="84">
        <f t="shared" si="5"/>
        <v>82517670.810000002</v>
      </c>
      <c r="O11" s="84">
        <f t="shared" si="5"/>
        <v>82230339.810000002</v>
      </c>
      <c r="P11" s="84">
        <f t="shared" si="5"/>
        <v>105457620</v>
      </c>
      <c r="Q11" s="84"/>
      <c r="R11" s="84">
        <f t="shared" si="5"/>
        <v>0</v>
      </c>
      <c r="S11" s="84">
        <f t="shared" si="5"/>
        <v>0</v>
      </c>
      <c r="T11" s="304"/>
    </row>
    <row r="12" spans="1:20" s="20" customFormat="1" ht="14.25">
      <c r="A12" s="312"/>
      <c r="B12" s="312"/>
      <c r="C12" s="67" t="s">
        <v>47</v>
      </c>
      <c r="D12" s="81">
        <f t="shared" si="2"/>
        <v>0</v>
      </c>
      <c r="E12" s="81">
        <f t="shared" si="2"/>
        <v>0</v>
      </c>
      <c r="F12" s="81">
        <f t="shared" si="2"/>
        <v>0</v>
      </c>
      <c r="G12" s="81">
        <f t="shared" si="3"/>
        <v>0</v>
      </c>
      <c r="H12" s="84">
        <f t="shared" ref="H12:S12" si="6">H19+H124+H187+H208</f>
        <v>0</v>
      </c>
      <c r="I12" s="84">
        <f t="shared" si="6"/>
        <v>0</v>
      </c>
      <c r="J12" s="84">
        <f t="shared" si="6"/>
        <v>0</v>
      </c>
      <c r="K12" s="84">
        <f t="shared" si="6"/>
        <v>0</v>
      </c>
      <c r="L12" s="84">
        <f t="shared" si="6"/>
        <v>0</v>
      </c>
      <c r="M12" s="84">
        <f t="shared" si="6"/>
        <v>0</v>
      </c>
      <c r="N12" s="84">
        <f t="shared" si="6"/>
        <v>0</v>
      </c>
      <c r="O12" s="84">
        <f t="shared" si="6"/>
        <v>0</v>
      </c>
      <c r="P12" s="84">
        <f t="shared" si="6"/>
        <v>0</v>
      </c>
      <c r="Q12" s="84"/>
      <c r="R12" s="84">
        <f t="shared" si="6"/>
        <v>0</v>
      </c>
      <c r="S12" s="84">
        <f t="shared" si="6"/>
        <v>0</v>
      </c>
      <c r="T12" s="304"/>
    </row>
    <row r="13" spans="1:20" s="20" customFormat="1" ht="14.25">
      <c r="A13" s="312"/>
      <c r="B13" s="312"/>
      <c r="C13" s="36" t="s">
        <v>48</v>
      </c>
      <c r="D13" s="81">
        <f t="shared" si="2"/>
        <v>359569720.89999998</v>
      </c>
      <c r="E13" s="81">
        <f t="shared" si="2"/>
        <v>255563654</v>
      </c>
      <c r="F13" s="81">
        <f t="shared" si="2"/>
        <v>255563654</v>
      </c>
      <c r="G13" s="81">
        <f t="shared" si="3"/>
        <v>870697028.89999998</v>
      </c>
      <c r="H13" s="84">
        <f t="shared" ref="H13:S13" si="7">H20+H125+H188+H209</f>
        <v>316244172.76999998</v>
      </c>
      <c r="I13" s="84">
        <f t="shared" si="7"/>
        <v>314314368.69</v>
      </c>
      <c r="J13" s="84">
        <f t="shared" si="7"/>
        <v>78371279.75</v>
      </c>
      <c r="K13" s="84">
        <f t="shared" si="7"/>
        <v>77786382.109999999</v>
      </c>
      <c r="L13" s="84">
        <f t="shared" si="7"/>
        <v>141606460.02000001</v>
      </c>
      <c r="M13" s="84">
        <f t="shared" si="7"/>
        <v>140828941.91</v>
      </c>
      <c r="N13" s="84">
        <f t="shared" si="7"/>
        <v>267182594.85000002</v>
      </c>
      <c r="O13" s="84">
        <f t="shared" si="7"/>
        <v>260227486.75000003</v>
      </c>
      <c r="P13" s="84">
        <f t="shared" si="7"/>
        <v>359568263.03999996</v>
      </c>
      <c r="Q13" s="84"/>
      <c r="R13" s="84">
        <f t="shared" si="7"/>
        <v>250563654</v>
      </c>
      <c r="S13" s="84">
        <f t="shared" si="7"/>
        <v>250563654</v>
      </c>
      <c r="T13" s="304"/>
    </row>
    <row r="14" spans="1:20" s="20" customFormat="1" ht="14.25">
      <c r="A14" s="312"/>
      <c r="B14" s="312"/>
      <c r="C14" s="36" t="s">
        <v>49</v>
      </c>
      <c r="D14" s="81">
        <f t="shared" si="2"/>
        <v>0</v>
      </c>
      <c r="E14" s="81">
        <f t="shared" si="2"/>
        <v>0</v>
      </c>
      <c r="F14" s="81">
        <f t="shared" si="2"/>
        <v>0</v>
      </c>
      <c r="G14" s="81">
        <f t="shared" si="3"/>
        <v>0</v>
      </c>
      <c r="H14" s="84">
        <f t="shared" ref="H14:S14" si="8">H21+H126+H189+H210</f>
        <v>0</v>
      </c>
      <c r="I14" s="84">
        <f t="shared" si="8"/>
        <v>0</v>
      </c>
      <c r="J14" s="84">
        <f t="shared" si="8"/>
        <v>0</v>
      </c>
      <c r="K14" s="84">
        <f t="shared" si="8"/>
        <v>0</v>
      </c>
      <c r="L14" s="84">
        <f t="shared" si="8"/>
        <v>0</v>
      </c>
      <c r="M14" s="84">
        <f t="shared" si="8"/>
        <v>0</v>
      </c>
      <c r="N14" s="84">
        <f t="shared" si="8"/>
        <v>0</v>
      </c>
      <c r="O14" s="84">
        <f t="shared" si="8"/>
        <v>0</v>
      </c>
      <c r="P14" s="84">
        <f t="shared" si="8"/>
        <v>0</v>
      </c>
      <c r="Q14" s="84"/>
      <c r="R14" s="84">
        <f t="shared" si="8"/>
        <v>0</v>
      </c>
      <c r="S14" s="84">
        <f t="shared" si="8"/>
        <v>0</v>
      </c>
      <c r="T14" s="305"/>
    </row>
    <row r="15" spans="1:20" s="41" customFormat="1">
      <c r="A15" s="299" t="s">
        <v>6</v>
      </c>
      <c r="B15" s="299" t="s">
        <v>80</v>
      </c>
      <c r="C15" s="38" t="s">
        <v>56</v>
      </c>
      <c r="D15" s="81">
        <f>D16+D17+D18+D19+D20+D21</f>
        <v>246372255.25</v>
      </c>
      <c r="E15" s="81">
        <f>E16+E17+E18+E19+E20+E21</f>
        <v>88496839</v>
      </c>
      <c r="F15" s="81">
        <f>F16+F17+F18+F19+F20+F21</f>
        <v>88496839</v>
      </c>
      <c r="G15" s="81">
        <f>G16+G17+G18+G19+G20+G21</f>
        <v>423365933.25</v>
      </c>
      <c r="H15" s="84">
        <f>'06. Пр.1 Распределение. Отч.7'!L8</f>
        <v>201403294.81</v>
      </c>
      <c r="I15" s="84">
        <f>'06. Пр.1 Распределение. Отч.7'!M8</f>
        <v>201307588.09999999</v>
      </c>
      <c r="J15" s="84">
        <f>SUM(J17:J21)</f>
        <v>34100000</v>
      </c>
      <c r="K15" s="84">
        <f>SUM(K17:K21)</f>
        <v>34100000</v>
      </c>
      <c r="L15" s="84">
        <f>SUM(L17:L21)</f>
        <v>93881914.080000013</v>
      </c>
      <c r="M15" s="84">
        <f t="shared" ref="M15:P15" si="9">SUM(M17:M21)</f>
        <v>93781840.039999992</v>
      </c>
      <c r="N15" s="84">
        <f t="shared" si="9"/>
        <v>185856393.37</v>
      </c>
      <c r="O15" s="84">
        <f t="shared" si="9"/>
        <v>181918519.34000003</v>
      </c>
      <c r="P15" s="84">
        <f t="shared" si="9"/>
        <v>246372255.25</v>
      </c>
      <c r="Q15" s="86"/>
      <c r="R15" s="86">
        <f t="shared" ref="R15:S15" si="10">R22+R29+R36+R43+R50+R57+R64+R71+R78+R85+R92+R99</f>
        <v>83496839</v>
      </c>
      <c r="S15" s="86">
        <f t="shared" si="10"/>
        <v>83496839</v>
      </c>
      <c r="T15" s="306"/>
    </row>
    <row r="16" spans="1:20" s="41" customFormat="1">
      <c r="A16" s="299"/>
      <c r="B16" s="299"/>
      <c r="C16" s="38" t="s">
        <v>45</v>
      </c>
      <c r="D16" s="74"/>
      <c r="E16" s="74"/>
      <c r="F16" s="74"/>
      <c r="G16" s="74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307"/>
    </row>
    <row r="17" spans="1:20" s="41" customFormat="1">
      <c r="A17" s="299"/>
      <c r="B17" s="299"/>
      <c r="C17" s="40" t="s">
        <v>44</v>
      </c>
      <c r="D17" s="74">
        <f>D24+D31+D38+D45+D52+D59+D66+D73+D80+D87+D94+D101+D108+D115</f>
        <v>0</v>
      </c>
      <c r="E17" s="74">
        <f t="shared" ref="E17:G17" si="11">E24+E31+E38+E45+E52+E59+E66+E73+E80+E87+E94+E101+E108+E115</f>
        <v>0</v>
      </c>
      <c r="F17" s="74">
        <f t="shared" si="11"/>
        <v>0</v>
      </c>
      <c r="G17" s="74">
        <f t="shared" si="11"/>
        <v>0</v>
      </c>
      <c r="H17" s="86">
        <v>0</v>
      </c>
      <c r="I17" s="86">
        <v>0</v>
      </c>
      <c r="J17" s="86">
        <f>J24+J31+J38+J45+J52+J59+J66+J73+J80+J87+J94+J101+J108+J115</f>
        <v>0</v>
      </c>
      <c r="K17" s="86">
        <f t="shared" ref="K17:P17" si="12">K24+K31+K38+K45+K52+K59+K66+K73+K80+K87+K94+K101+K108+K115</f>
        <v>0</v>
      </c>
      <c r="L17" s="86">
        <f t="shared" si="12"/>
        <v>0</v>
      </c>
      <c r="M17" s="86">
        <f t="shared" si="12"/>
        <v>0</v>
      </c>
      <c r="N17" s="86">
        <f t="shared" si="12"/>
        <v>0</v>
      </c>
      <c r="O17" s="86">
        <f t="shared" si="12"/>
        <v>0</v>
      </c>
      <c r="P17" s="86">
        <f t="shared" si="12"/>
        <v>0</v>
      </c>
      <c r="Q17" s="86"/>
      <c r="R17" s="86">
        <f t="shared" ref="R17:S17" si="13">R24+R31+R38+R45+R52+R59+R66+R73+R80+R87+R94+R101</f>
        <v>0</v>
      </c>
      <c r="S17" s="86">
        <f t="shared" si="13"/>
        <v>0</v>
      </c>
      <c r="T17" s="307"/>
    </row>
    <row r="18" spans="1:20" s="41" customFormat="1">
      <c r="A18" s="299"/>
      <c r="B18" s="299"/>
      <c r="C18" s="38" t="s">
        <v>46</v>
      </c>
      <c r="D18" s="74">
        <f>D25+D32+D39+D46+D53+D60+D67+D74+D81+D88+D95+D102+D109+D116</f>
        <v>105165500</v>
      </c>
      <c r="E18" s="74">
        <f t="shared" ref="E18:G18" si="14">E25+E32+E39+E46+E53+E60+E67+E74+E81+E88+E95+E102+E109+E116</f>
        <v>0</v>
      </c>
      <c r="F18" s="74">
        <f t="shared" si="14"/>
        <v>0</v>
      </c>
      <c r="G18" s="74">
        <f t="shared" si="14"/>
        <v>105165500</v>
      </c>
      <c r="H18" s="86">
        <v>96564000</v>
      </c>
      <c r="I18" s="86">
        <v>96479000</v>
      </c>
      <c r="J18" s="86">
        <f t="shared" ref="J18:P18" si="15">J25+J32+J39+J46+J53+J60+J67+J74+J81+J88+J95+J102+J109+J116</f>
        <v>0</v>
      </c>
      <c r="K18" s="86">
        <f t="shared" si="15"/>
        <v>0</v>
      </c>
      <c r="L18" s="86">
        <f t="shared" si="15"/>
        <v>36237555.899999999</v>
      </c>
      <c r="M18" s="86">
        <f t="shared" si="15"/>
        <v>36237555.899999999</v>
      </c>
      <c r="N18" s="86">
        <f t="shared" si="15"/>
        <v>82225550.810000002</v>
      </c>
      <c r="O18" s="86">
        <f t="shared" si="15"/>
        <v>82225550.810000002</v>
      </c>
      <c r="P18" s="86">
        <f t="shared" si="15"/>
        <v>105165500</v>
      </c>
      <c r="Q18" s="86"/>
      <c r="R18" s="86">
        <f t="shared" ref="R18:S18" si="16">R25+R32+R39+R46+R53+R60+R67+R74+R81+R88+R95+R102</f>
        <v>0</v>
      </c>
      <c r="S18" s="86">
        <f t="shared" si="16"/>
        <v>0</v>
      </c>
      <c r="T18" s="307"/>
    </row>
    <row r="19" spans="1:20" s="41" customFormat="1">
      <c r="A19" s="299"/>
      <c r="B19" s="299"/>
      <c r="C19" s="68" t="s">
        <v>47</v>
      </c>
      <c r="D19" s="74">
        <f t="shared" ref="D19:G19" si="17">D26+D33+D40+D47+D54+D61+D68+D75+D82+D89+D96+D103+D110+D117</f>
        <v>0</v>
      </c>
      <c r="E19" s="74">
        <f t="shared" si="17"/>
        <v>0</v>
      </c>
      <c r="F19" s="74">
        <f t="shared" si="17"/>
        <v>0</v>
      </c>
      <c r="G19" s="74">
        <f t="shared" si="17"/>
        <v>0</v>
      </c>
      <c r="H19" s="86">
        <v>0</v>
      </c>
      <c r="I19" s="86">
        <v>0</v>
      </c>
      <c r="J19" s="86">
        <f t="shared" ref="J19:P19" si="18">J26+J33+J40+J47+J54+J61+J68+J75+J82+J89+J96+J103+J110+J117</f>
        <v>0</v>
      </c>
      <c r="K19" s="86">
        <f t="shared" si="18"/>
        <v>0</v>
      </c>
      <c r="L19" s="86">
        <f t="shared" si="18"/>
        <v>0</v>
      </c>
      <c r="M19" s="86">
        <f t="shared" si="18"/>
        <v>0</v>
      </c>
      <c r="N19" s="86">
        <f t="shared" si="18"/>
        <v>0</v>
      </c>
      <c r="O19" s="86">
        <f t="shared" si="18"/>
        <v>0</v>
      </c>
      <c r="P19" s="86">
        <f t="shared" si="18"/>
        <v>0</v>
      </c>
      <c r="Q19" s="86"/>
      <c r="R19" s="86">
        <f t="shared" ref="R19:S19" si="19">R26+R33+R40+R47+R54+R61+R68+R75+R82+R89+R96+R103</f>
        <v>0</v>
      </c>
      <c r="S19" s="86">
        <f t="shared" si="19"/>
        <v>0</v>
      </c>
      <c r="T19" s="307"/>
    </row>
    <row r="20" spans="1:20" s="41" customFormat="1">
      <c r="A20" s="299"/>
      <c r="B20" s="299"/>
      <c r="C20" s="38" t="s">
        <v>48</v>
      </c>
      <c r="D20" s="74">
        <f t="shared" ref="D20:G20" si="20">D27+D34+D41+D48+D55+D62+D69+D76+D83+D90+D97+D104+D111+D118</f>
        <v>141206755.25</v>
      </c>
      <c r="E20" s="74">
        <f t="shared" si="20"/>
        <v>88496839</v>
      </c>
      <c r="F20" s="74">
        <f t="shared" si="20"/>
        <v>88496839</v>
      </c>
      <c r="G20" s="74">
        <f t="shared" si="20"/>
        <v>318200433.25</v>
      </c>
      <c r="H20" s="86">
        <v>104839294.81</v>
      </c>
      <c r="I20" s="86">
        <v>104828588.09999999</v>
      </c>
      <c r="J20" s="86">
        <f t="shared" ref="J20:P20" si="21">J27+J34+J41+J48+J55+J62+J69+J76+J83+J90+J97+J104+J111+J118</f>
        <v>34100000</v>
      </c>
      <c r="K20" s="86">
        <f t="shared" si="21"/>
        <v>34100000</v>
      </c>
      <c r="L20" s="86">
        <f t="shared" si="21"/>
        <v>57644358.180000007</v>
      </c>
      <c r="M20" s="86">
        <f t="shared" si="21"/>
        <v>57544284.139999993</v>
      </c>
      <c r="N20" s="86">
        <f t="shared" si="21"/>
        <v>103630842.56</v>
      </c>
      <c r="O20" s="86">
        <f t="shared" si="21"/>
        <v>99692968.530000016</v>
      </c>
      <c r="P20" s="86">
        <f t="shared" si="21"/>
        <v>141206755.25</v>
      </c>
      <c r="Q20" s="86"/>
      <c r="R20" s="86">
        <f t="shared" ref="R20:S20" si="22">R27+R34+R41+R48+R55+R62+R69+R76+R83+R90+R97+R104</f>
        <v>83496839</v>
      </c>
      <c r="S20" s="86">
        <f t="shared" si="22"/>
        <v>83496839</v>
      </c>
      <c r="T20" s="307"/>
    </row>
    <row r="21" spans="1:20" s="41" customFormat="1">
      <c r="A21" s="299"/>
      <c r="B21" s="299"/>
      <c r="C21" s="38" t="s">
        <v>49</v>
      </c>
      <c r="D21" s="74">
        <f t="shared" ref="D21:G21" si="23">D28+D35+D42+D49+D56+D63+D70+D77+D84+D91+D98+D105+D112+D119</f>
        <v>0</v>
      </c>
      <c r="E21" s="74">
        <f t="shared" si="23"/>
        <v>0</v>
      </c>
      <c r="F21" s="74">
        <f t="shared" si="23"/>
        <v>0</v>
      </c>
      <c r="G21" s="74">
        <f t="shared" si="23"/>
        <v>0</v>
      </c>
      <c r="H21" s="86">
        <v>0</v>
      </c>
      <c r="I21" s="86">
        <v>0</v>
      </c>
      <c r="J21" s="86">
        <f t="shared" ref="J21:P21" si="24">J28+J35+J42+J49+J56+J63+J70+J77+J84+J91+J98+J105+J112+J119</f>
        <v>0</v>
      </c>
      <c r="K21" s="86">
        <f t="shared" si="24"/>
        <v>0</v>
      </c>
      <c r="L21" s="86">
        <f t="shared" si="24"/>
        <v>0</v>
      </c>
      <c r="M21" s="86">
        <f t="shared" si="24"/>
        <v>0</v>
      </c>
      <c r="N21" s="86">
        <f t="shared" si="24"/>
        <v>0</v>
      </c>
      <c r="O21" s="86">
        <f t="shared" si="24"/>
        <v>0</v>
      </c>
      <c r="P21" s="86">
        <f t="shared" si="24"/>
        <v>0</v>
      </c>
      <c r="Q21" s="86"/>
      <c r="R21" s="86">
        <f t="shared" ref="R21:S21" si="25">R28+R35+R42+R49+R56+R63+R70+R77+R84+R91+R98+R105</f>
        <v>0</v>
      </c>
      <c r="S21" s="86">
        <f t="shared" si="25"/>
        <v>0</v>
      </c>
      <c r="T21" s="308"/>
    </row>
    <row r="22" spans="1:20" s="34" customFormat="1" hidden="1">
      <c r="A22" s="281" t="s">
        <v>26</v>
      </c>
      <c r="B22" s="281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73" t="s">
        <v>56</v>
      </c>
      <c r="D22" s="74">
        <f>D24+D25+D26+D27+D28</f>
        <v>83303500</v>
      </c>
      <c r="E22" s="74">
        <f t="shared" ref="E22:I22" si="26">E24+E25+E26+E27+E28</f>
        <v>0</v>
      </c>
      <c r="F22" s="74">
        <f t="shared" si="26"/>
        <v>0</v>
      </c>
      <c r="G22" s="74">
        <f t="shared" si="26"/>
        <v>83303500</v>
      </c>
      <c r="H22" s="74">
        <f t="shared" si="26"/>
        <v>76564000</v>
      </c>
      <c r="I22" s="74">
        <f t="shared" si="26"/>
        <v>76564000</v>
      </c>
      <c r="J22" s="86">
        <f>J29+J36+J43+J50+J57+J64+J71+J78+J85+J92+J99+J106+J113</f>
        <v>34100000</v>
      </c>
      <c r="K22" s="86">
        <f>K29+K36+K43+K50+K57+K64+K71+K78+K85+K92+K99+K106+K113</f>
        <v>34100000</v>
      </c>
      <c r="L22" s="86">
        <f t="shared" ref="L22:P22" si="27">L29+L36+L43+L50+L57+L64+L71+L78+L85+L92+L99+L106+L113+L120</f>
        <v>58089358.180000007</v>
      </c>
      <c r="M22" s="86">
        <f t="shared" si="27"/>
        <v>57966264.139999993</v>
      </c>
      <c r="N22" s="86">
        <f t="shared" si="27"/>
        <v>126463202.56</v>
      </c>
      <c r="O22" s="86">
        <f t="shared" si="27"/>
        <v>122282428.53000002</v>
      </c>
      <c r="P22" s="86">
        <f t="shared" si="27"/>
        <v>164698355.25</v>
      </c>
      <c r="Q22" s="74"/>
      <c r="R22" s="74">
        <f t="shared" ref="R22:S22" si="28">R24+R25+R26+R27+R28</f>
        <v>0</v>
      </c>
      <c r="S22" s="74">
        <f t="shared" si="28"/>
        <v>0</v>
      </c>
      <c r="T22" s="282"/>
    </row>
    <row r="23" spans="1:20" s="172" customFormat="1" ht="12.75" hidden="1">
      <c r="A23" s="277"/>
      <c r="B23" s="281"/>
      <c r="C23" s="151" t="s">
        <v>45</v>
      </c>
      <c r="D23" s="45"/>
      <c r="E23" s="45"/>
      <c r="F23" s="45"/>
      <c r="G23" s="45"/>
      <c r="H23" s="110"/>
      <c r="I23" s="110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283"/>
    </row>
    <row r="24" spans="1:20" s="172" customFormat="1" ht="12.75" hidden="1">
      <c r="A24" s="277"/>
      <c r="B24" s="281"/>
      <c r="C24" s="174" t="s">
        <v>44</v>
      </c>
      <c r="D24" s="45">
        <v>0</v>
      </c>
      <c r="E24" s="45">
        <v>0</v>
      </c>
      <c r="F24" s="45">
        <v>0</v>
      </c>
      <c r="G24" s="45">
        <v>0</v>
      </c>
      <c r="H24" s="110"/>
      <c r="I24" s="110"/>
      <c r="J24" s="110"/>
      <c r="K24" s="110"/>
      <c r="L24" s="163"/>
      <c r="M24" s="223"/>
      <c r="N24" s="163"/>
      <c r="O24" s="223"/>
      <c r="P24" s="45"/>
      <c r="Q24" s="45"/>
      <c r="R24" s="45"/>
      <c r="S24" s="45"/>
      <c r="T24" s="283"/>
    </row>
    <row r="25" spans="1:20" s="172" customFormat="1" ht="12.75" hidden="1">
      <c r="A25" s="277"/>
      <c r="B25" s="281"/>
      <c r="C25" s="151" t="s">
        <v>46</v>
      </c>
      <c r="D25" s="45">
        <f>'ПР3. 10.ПП1.Дороги.2.Мер.'!H9</f>
        <v>83303500</v>
      </c>
      <c r="E25" s="45">
        <f>'ПР3. 10.ПП1.Дороги.2.Мер.'!I9</f>
        <v>0</v>
      </c>
      <c r="F25" s="45">
        <f>'ПР3. 10.ПП1.Дороги.2.Мер.'!J9</f>
        <v>0</v>
      </c>
      <c r="G25" s="45">
        <f>'ПР3. 10.ПП1.Дороги.2.Мер.'!K9</f>
        <v>83303500</v>
      </c>
      <c r="H25" s="111">
        <f>'06. Пр.1 Распределение. Отч.7'!L11</f>
        <v>76564000</v>
      </c>
      <c r="I25" s="111">
        <f>'06. Пр.1 Распределение. Отч.7'!M11</f>
        <v>76564000</v>
      </c>
      <c r="J25" s="111">
        <f>'06. Пр.1 Распределение. Отч.7'!N11</f>
        <v>0</v>
      </c>
      <c r="K25" s="111">
        <f>'06. Пр.1 Распределение. Отч.7'!O11</f>
        <v>0</v>
      </c>
      <c r="L25" s="111">
        <f>'06. Пр.1 Распределение. Отч.7'!P11</f>
        <v>36237555.899999999</v>
      </c>
      <c r="M25" s="111">
        <f>'06. Пр.1 Распределение. Отч.7'!Q11</f>
        <v>36237555.899999999</v>
      </c>
      <c r="N25" s="111">
        <f>'06. Пр.1 Распределение. Отч.7'!R11</f>
        <v>60363550.810000002</v>
      </c>
      <c r="O25" s="111">
        <f>'06. Пр.1 Распределение. Отч.7'!S11</f>
        <v>60363550.810000002</v>
      </c>
      <c r="P25" s="111">
        <f>'06. Пр.1 Распределение. Отч.7'!T11</f>
        <v>83303500</v>
      </c>
      <c r="Q25" s="111"/>
      <c r="R25" s="111">
        <f>'06. Пр.1 Распределение. Отч.7'!V11</f>
        <v>0</v>
      </c>
      <c r="S25" s="111">
        <f>'06. Пр.1 Распределение. Отч.7'!W11</f>
        <v>0</v>
      </c>
      <c r="T25" s="283"/>
    </row>
    <row r="26" spans="1:20" s="172" customFormat="1" ht="12.75" hidden="1">
      <c r="A26" s="277"/>
      <c r="B26" s="281"/>
      <c r="C26" s="151" t="s">
        <v>47</v>
      </c>
      <c r="D26" s="45">
        <v>0</v>
      </c>
      <c r="E26" s="45">
        <v>0</v>
      </c>
      <c r="F26" s="45">
        <v>0</v>
      </c>
      <c r="G26" s="45">
        <v>0</v>
      </c>
      <c r="H26" s="110"/>
      <c r="I26" s="110"/>
      <c r="J26" s="110"/>
      <c r="K26" s="110"/>
      <c r="L26" s="47"/>
      <c r="M26" s="47"/>
      <c r="N26" s="47"/>
      <c r="O26" s="47"/>
      <c r="P26" s="44"/>
      <c r="Q26" s="44"/>
      <c r="R26" s="45"/>
      <c r="S26" s="45"/>
      <c r="T26" s="283"/>
    </row>
    <row r="27" spans="1:20" s="172" customFormat="1" ht="12.75" hidden="1">
      <c r="A27" s="277"/>
      <c r="B27" s="281"/>
      <c r="C27" s="151" t="s">
        <v>48</v>
      </c>
      <c r="D27" s="46">
        <f>'06. Пр.1 Распределение. Отч.7'!H5</f>
        <v>0</v>
      </c>
      <c r="E27" s="46">
        <f>'06. Пр.1 Распределение. Отч.7'!I5</f>
        <v>0</v>
      </c>
      <c r="F27" s="46">
        <f>'06. Пр.1 Распределение. Отч.7'!J5</f>
        <v>0</v>
      </c>
      <c r="G27" s="46">
        <f>'06. Пр.1 Распределение. Отч.7'!K5</f>
        <v>0</v>
      </c>
      <c r="H27" s="110"/>
      <c r="I27" s="110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283"/>
    </row>
    <row r="28" spans="1:20" s="172" customFormat="1" ht="12.75" hidden="1">
      <c r="A28" s="277"/>
      <c r="B28" s="281"/>
      <c r="C28" s="151" t="s">
        <v>49</v>
      </c>
      <c r="D28" s="45">
        <v>0</v>
      </c>
      <c r="E28" s="45">
        <v>0</v>
      </c>
      <c r="F28" s="45">
        <v>0</v>
      </c>
      <c r="G28" s="45">
        <v>0</v>
      </c>
      <c r="H28" s="110"/>
      <c r="I28" s="110"/>
      <c r="J28" s="110"/>
      <c r="K28" s="110"/>
      <c r="L28" s="47"/>
      <c r="M28" s="47"/>
      <c r="N28" s="47"/>
      <c r="O28" s="47"/>
      <c r="P28" s="44"/>
      <c r="Q28" s="44"/>
      <c r="R28" s="45"/>
      <c r="S28" s="45"/>
      <c r="T28" s="284"/>
    </row>
    <row r="29" spans="1:20" s="34" customFormat="1" hidden="1">
      <c r="A29" s="281" t="s">
        <v>27</v>
      </c>
      <c r="B29" s="281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73" t="s">
        <v>56</v>
      </c>
      <c r="D29" s="74">
        <f>D31+D32+D33+D34+D35</f>
        <v>83496839</v>
      </c>
      <c r="E29" s="74">
        <f t="shared" ref="E29:S29" si="29">E31+E32+E33+E34+E35</f>
        <v>83496839</v>
      </c>
      <c r="F29" s="74">
        <f t="shared" si="29"/>
        <v>83496839</v>
      </c>
      <c r="G29" s="74">
        <f t="shared" si="29"/>
        <v>250490517</v>
      </c>
      <c r="H29" s="74">
        <f t="shared" si="29"/>
        <v>81765039.560000002</v>
      </c>
      <c r="I29" s="74">
        <f t="shared" si="29"/>
        <v>81764169.560000002</v>
      </c>
      <c r="J29" s="74">
        <f t="shared" si="29"/>
        <v>34100000</v>
      </c>
      <c r="K29" s="74">
        <f t="shared" si="29"/>
        <v>34100000</v>
      </c>
      <c r="L29" s="74">
        <f t="shared" si="29"/>
        <v>57346760.980000004</v>
      </c>
      <c r="M29" s="74">
        <f t="shared" ref="M29" si="30">M31+M32+M33+M34+M35</f>
        <v>57346760.979999997</v>
      </c>
      <c r="N29" s="74">
        <f t="shared" si="29"/>
        <v>71243495.150000006</v>
      </c>
      <c r="O29" s="74">
        <f t="shared" ref="O29" si="31">O31+O32+O33+O34+O35</f>
        <v>67531107.540000007</v>
      </c>
      <c r="P29" s="74">
        <f t="shared" si="29"/>
        <v>83496839</v>
      </c>
      <c r="Q29" s="74"/>
      <c r="R29" s="74">
        <f t="shared" si="29"/>
        <v>83496839</v>
      </c>
      <c r="S29" s="74">
        <f t="shared" si="29"/>
        <v>83496839</v>
      </c>
      <c r="T29" s="282"/>
    </row>
    <row r="30" spans="1:20" s="172" customFormat="1" ht="12.75" hidden="1">
      <c r="A30" s="277"/>
      <c r="B30" s="281"/>
      <c r="C30" s="151" t="s">
        <v>45</v>
      </c>
      <c r="D30" s="45"/>
      <c r="E30" s="45"/>
      <c r="F30" s="45"/>
      <c r="G30" s="45"/>
      <c r="H30" s="110"/>
      <c r="I30" s="110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283"/>
    </row>
    <row r="31" spans="1:20" s="172" customFormat="1" ht="12.75" hidden="1">
      <c r="A31" s="277"/>
      <c r="B31" s="281"/>
      <c r="C31" s="174" t="s">
        <v>44</v>
      </c>
      <c r="D31" s="45">
        <v>0</v>
      </c>
      <c r="E31" s="45">
        <v>0</v>
      </c>
      <c r="F31" s="45">
        <v>0</v>
      </c>
      <c r="G31" s="45">
        <v>0</v>
      </c>
      <c r="H31" s="110"/>
      <c r="I31" s="110"/>
      <c r="J31" s="110"/>
      <c r="K31" s="110"/>
      <c r="L31" s="163"/>
      <c r="M31" s="223"/>
      <c r="N31" s="163"/>
      <c r="O31" s="223"/>
      <c r="P31" s="45"/>
      <c r="Q31" s="45"/>
      <c r="R31" s="45"/>
      <c r="S31" s="45"/>
      <c r="T31" s="283"/>
    </row>
    <row r="32" spans="1:20" s="172" customFormat="1" ht="12.75" hidden="1">
      <c r="A32" s="277"/>
      <c r="B32" s="281"/>
      <c r="C32" s="151" t="s">
        <v>46</v>
      </c>
      <c r="D32" s="45">
        <v>0</v>
      </c>
      <c r="E32" s="45">
        <v>0</v>
      </c>
      <c r="F32" s="45">
        <v>0</v>
      </c>
      <c r="G32" s="45"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283"/>
    </row>
    <row r="33" spans="1:20" s="172" customFormat="1" ht="12.75" hidden="1">
      <c r="A33" s="277"/>
      <c r="B33" s="281"/>
      <c r="C33" s="151" t="s">
        <v>47</v>
      </c>
      <c r="D33" s="45">
        <v>0</v>
      </c>
      <c r="E33" s="45">
        <v>0</v>
      </c>
      <c r="F33" s="45">
        <v>0</v>
      </c>
      <c r="G33" s="45">
        <v>0</v>
      </c>
      <c r="H33" s="110"/>
      <c r="I33" s="110"/>
      <c r="J33" s="110"/>
      <c r="K33" s="110"/>
      <c r="L33" s="47"/>
      <c r="M33" s="47"/>
      <c r="N33" s="47"/>
      <c r="O33" s="47"/>
      <c r="P33" s="44"/>
      <c r="Q33" s="44"/>
      <c r="R33" s="45"/>
      <c r="S33" s="45"/>
      <c r="T33" s="283"/>
    </row>
    <row r="34" spans="1:20" s="172" customFormat="1" ht="12.75" hidden="1">
      <c r="A34" s="277"/>
      <c r="B34" s="281"/>
      <c r="C34" s="151" t="s">
        <v>48</v>
      </c>
      <c r="D34" s="46">
        <f>'06. Пр.1 Распределение. Отч.7'!H12</f>
        <v>83496839</v>
      </c>
      <c r="E34" s="46">
        <f>'06. Пр.1 Распределение. Отч.7'!I12</f>
        <v>83496839</v>
      </c>
      <c r="F34" s="46">
        <f>'06. Пр.1 Распределение. Отч.7'!J12</f>
        <v>83496839</v>
      </c>
      <c r="G34" s="46">
        <f>'06. Пр.1 Распределение. Отч.7'!K12</f>
        <v>250490517</v>
      </c>
      <c r="H34" s="111">
        <f>'06. Пр.1 Распределение. Отч.7'!L14</f>
        <v>81765039.560000002</v>
      </c>
      <c r="I34" s="111">
        <f>'06. Пр.1 Распределение. Отч.7'!M14</f>
        <v>81764169.560000002</v>
      </c>
      <c r="J34" s="111">
        <f>'06. Пр.1 Распределение. Отч.7'!N14</f>
        <v>34100000</v>
      </c>
      <c r="K34" s="111">
        <f>'06. Пр.1 Распределение. Отч.7'!O14</f>
        <v>34100000</v>
      </c>
      <c r="L34" s="111">
        <f>'06. Пр.1 Распределение. Отч.7'!P14</f>
        <v>57346760.980000004</v>
      </c>
      <c r="M34" s="111">
        <f>'06. Пр.1 Распределение. Отч.7'!Q14</f>
        <v>57346760.979999997</v>
      </c>
      <c r="N34" s="111">
        <f>'06. Пр.1 Распределение. Отч.7'!R14</f>
        <v>71243495.150000006</v>
      </c>
      <c r="O34" s="111">
        <f>'06. Пр.1 Распределение. Отч.7'!S14</f>
        <v>67531107.540000007</v>
      </c>
      <c r="P34" s="111">
        <f>'06. Пр.1 Распределение. Отч.7'!T14</f>
        <v>83496839</v>
      </c>
      <c r="Q34" s="111"/>
      <c r="R34" s="111">
        <f>'06. Пр.1 Распределение. Отч.7'!V14</f>
        <v>83496839</v>
      </c>
      <c r="S34" s="111">
        <f>'06. Пр.1 Распределение. Отч.7'!W14</f>
        <v>83496839</v>
      </c>
      <c r="T34" s="283"/>
    </row>
    <row r="35" spans="1:20" s="172" customFormat="1" ht="12.75" hidden="1">
      <c r="A35" s="277"/>
      <c r="B35" s="281"/>
      <c r="C35" s="151" t="s">
        <v>49</v>
      </c>
      <c r="D35" s="45">
        <v>0</v>
      </c>
      <c r="E35" s="45">
        <v>0</v>
      </c>
      <c r="F35" s="45">
        <v>0</v>
      </c>
      <c r="G35" s="45">
        <v>0</v>
      </c>
      <c r="H35" s="110"/>
      <c r="I35" s="110"/>
      <c r="J35" s="110"/>
      <c r="K35" s="110"/>
      <c r="L35" s="47"/>
      <c r="M35" s="47"/>
      <c r="N35" s="47"/>
      <c r="O35" s="47"/>
      <c r="P35" s="44"/>
      <c r="Q35" s="44"/>
      <c r="R35" s="45"/>
      <c r="S35" s="45"/>
      <c r="T35" s="284"/>
    </row>
    <row r="36" spans="1:20" s="172" customFormat="1" hidden="1">
      <c r="A36" s="281" t="s">
        <v>28</v>
      </c>
      <c r="B36" s="281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73" t="s">
        <v>56</v>
      </c>
      <c r="D36" s="74">
        <f>D38+D39+D40+D41+D42</f>
        <v>5000000</v>
      </c>
      <c r="E36" s="74">
        <f t="shared" ref="E36:S36" si="32">E38+E39+E40+E41+E42</f>
        <v>0</v>
      </c>
      <c r="F36" s="74">
        <f t="shared" si="32"/>
        <v>0</v>
      </c>
      <c r="G36" s="74">
        <f t="shared" si="32"/>
        <v>5000000</v>
      </c>
      <c r="H36" s="74">
        <f t="shared" si="32"/>
        <v>5000000</v>
      </c>
      <c r="I36" s="74">
        <f t="shared" si="32"/>
        <v>4998730.0999999996</v>
      </c>
      <c r="J36" s="74">
        <f t="shared" si="32"/>
        <v>0</v>
      </c>
      <c r="K36" s="74">
        <f t="shared" si="32"/>
        <v>0</v>
      </c>
      <c r="L36" s="74">
        <f t="shared" si="32"/>
        <v>0</v>
      </c>
      <c r="M36" s="74">
        <f t="shared" ref="M36" si="33">M38+M39+M40+M41+M42</f>
        <v>0</v>
      </c>
      <c r="N36" s="74">
        <f t="shared" si="32"/>
        <v>4975000</v>
      </c>
      <c r="O36" s="74">
        <f t="shared" ref="O36" si="34">O38+O39+O40+O41+O42</f>
        <v>4928152</v>
      </c>
      <c r="P36" s="74">
        <f t="shared" si="32"/>
        <v>5000000</v>
      </c>
      <c r="Q36" s="74"/>
      <c r="R36" s="74">
        <f t="shared" si="32"/>
        <v>0</v>
      </c>
      <c r="S36" s="74">
        <f t="shared" si="32"/>
        <v>0</v>
      </c>
      <c r="T36" s="190"/>
    </row>
    <row r="37" spans="1:20" s="172" customFormat="1" hidden="1">
      <c r="A37" s="277"/>
      <c r="B37" s="281"/>
      <c r="C37" s="151" t="s">
        <v>45</v>
      </c>
      <c r="D37" s="45"/>
      <c r="E37" s="45"/>
      <c r="F37" s="45"/>
      <c r="G37" s="45"/>
      <c r="H37" s="110"/>
      <c r="I37" s="110"/>
      <c r="J37" s="110"/>
      <c r="K37" s="110"/>
      <c r="L37" s="47"/>
      <c r="M37" s="47"/>
      <c r="N37" s="47"/>
      <c r="O37" s="47"/>
      <c r="P37" s="44"/>
      <c r="Q37" s="44"/>
      <c r="R37" s="45"/>
      <c r="S37" s="45"/>
      <c r="T37" s="190"/>
    </row>
    <row r="38" spans="1:20" s="172" customFormat="1" hidden="1">
      <c r="A38" s="277"/>
      <c r="B38" s="281"/>
      <c r="C38" s="174" t="s">
        <v>44</v>
      </c>
      <c r="D38" s="45">
        <v>0</v>
      </c>
      <c r="E38" s="45">
        <v>0</v>
      </c>
      <c r="F38" s="45">
        <v>0</v>
      </c>
      <c r="G38" s="45">
        <v>0</v>
      </c>
      <c r="H38" s="110"/>
      <c r="I38" s="110"/>
      <c r="J38" s="110"/>
      <c r="K38" s="110"/>
      <c r="L38" s="47"/>
      <c r="M38" s="47"/>
      <c r="N38" s="47"/>
      <c r="O38" s="47"/>
      <c r="P38" s="44"/>
      <c r="Q38" s="44"/>
      <c r="R38" s="45"/>
      <c r="S38" s="45"/>
      <c r="T38" s="190"/>
    </row>
    <row r="39" spans="1:20" s="172" customFormat="1" hidden="1">
      <c r="A39" s="277"/>
      <c r="B39" s="281"/>
      <c r="C39" s="151" t="s">
        <v>46</v>
      </c>
      <c r="D39" s="45">
        <v>0</v>
      </c>
      <c r="E39" s="45">
        <v>0</v>
      </c>
      <c r="F39" s="45">
        <v>0</v>
      </c>
      <c r="G39" s="45">
        <v>0</v>
      </c>
      <c r="H39" s="110"/>
      <c r="I39" s="110"/>
      <c r="J39" s="110"/>
      <c r="K39" s="110"/>
      <c r="L39" s="47"/>
      <c r="M39" s="47"/>
      <c r="N39" s="47"/>
      <c r="O39" s="47"/>
      <c r="P39" s="44"/>
      <c r="Q39" s="44"/>
      <c r="R39" s="45"/>
      <c r="S39" s="45"/>
      <c r="T39" s="190"/>
    </row>
    <row r="40" spans="1:20" s="172" customFormat="1" hidden="1">
      <c r="A40" s="277"/>
      <c r="B40" s="281"/>
      <c r="C40" s="151" t="s">
        <v>47</v>
      </c>
      <c r="D40" s="45">
        <v>0</v>
      </c>
      <c r="E40" s="45">
        <v>0</v>
      </c>
      <c r="F40" s="45">
        <v>0</v>
      </c>
      <c r="G40" s="45">
        <v>0</v>
      </c>
      <c r="H40" s="110"/>
      <c r="I40" s="110"/>
      <c r="J40" s="110"/>
      <c r="K40" s="110"/>
      <c r="L40" s="47"/>
      <c r="M40" s="47"/>
      <c r="N40" s="47"/>
      <c r="O40" s="47"/>
      <c r="P40" s="44"/>
      <c r="Q40" s="44"/>
      <c r="R40" s="45"/>
      <c r="S40" s="45"/>
      <c r="T40" s="190"/>
    </row>
    <row r="41" spans="1:20" s="172" customFormat="1" hidden="1">
      <c r="A41" s="277"/>
      <c r="B41" s="281"/>
      <c r="C41" s="151" t="s">
        <v>48</v>
      </c>
      <c r="D41" s="46">
        <f>'ПР3. 10.ПП1.Дороги.2.Мер.'!H11</f>
        <v>5000000</v>
      </c>
      <c r="E41" s="46">
        <f>'ПР3. 10.ПП1.Дороги.2.Мер.'!I11</f>
        <v>0</v>
      </c>
      <c r="F41" s="46">
        <f>'ПР3. 10.ПП1.Дороги.2.Мер.'!J11</f>
        <v>0</v>
      </c>
      <c r="G41" s="46">
        <f>'ПР3. 10.ПП1.Дороги.2.Мер.'!K11</f>
        <v>5000000</v>
      </c>
      <c r="H41" s="111">
        <f>'06. Пр.1 Распределение. Отч.7'!L17</f>
        <v>5000000</v>
      </c>
      <c r="I41" s="111">
        <f>'06. Пр.1 Распределение. Отч.7'!M17</f>
        <v>4998730.0999999996</v>
      </c>
      <c r="J41" s="111">
        <f>'06. Пр.1 Распределение. Отч.7'!N17</f>
        <v>0</v>
      </c>
      <c r="K41" s="111">
        <f>'06. Пр.1 Распределение. Отч.7'!O17</f>
        <v>0</v>
      </c>
      <c r="L41" s="111">
        <f>'06. Пр.1 Распределение. Отч.7'!P17</f>
        <v>0</v>
      </c>
      <c r="M41" s="111">
        <f>'06. Пр.1 Распределение. Отч.7'!Q17</f>
        <v>0</v>
      </c>
      <c r="N41" s="111">
        <f>'06. Пр.1 Распределение. Отч.7'!R17</f>
        <v>4975000</v>
      </c>
      <c r="O41" s="111">
        <f>'06. Пр.1 Распределение. Отч.7'!S17</f>
        <v>4928152</v>
      </c>
      <c r="P41" s="111">
        <f>'06. Пр.1 Распределение. Отч.7'!T17</f>
        <v>5000000</v>
      </c>
      <c r="Q41" s="111"/>
      <c r="R41" s="111">
        <f>'06. Пр.1 Распределение. Отч.7'!V17</f>
        <v>0</v>
      </c>
      <c r="S41" s="111">
        <f>'06. Пр.1 Распределение. Отч.7'!W17</f>
        <v>0</v>
      </c>
      <c r="T41" s="190"/>
    </row>
    <row r="42" spans="1:20" s="172" customFormat="1" hidden="1">
      <c r="A42" s="277"/>
      <c r="B42" s="281"/>
      <c r="C42" s="151" t="s">
        <v>49</v>
      </c>
      <c r="D42" s="45">
        <v>0</v>
      </c>
      <c r="E42" s="45">
        <v>0</v>
      </c>
      <c r="F42" s="45">
        <v>0</v>
      </c>
      <c r="G42" s="45">
        <v>0</v>
      </c>
      <c r="H42" s="110"/>
      <c r="I42" s="110"/>
      <c r="J42" s="110"/>
      <c r="K42" s="110"/>
      <c r="L42" s="47"/>
      <c r="M42" s="47"/>
      <c r="N42" s="47"/>
      <c r="O42" s="47"/>
      <c r="P42" s="44"/>
      <c r="Q42" s="44"/>
      <c r="R42" s="45"/>
      <c r="S42" s="45"/>
      <c r="T42" s="190"/>
    </row>
    <row r="43" spans="1:20" s="34" customFormat="1" ht="15" hidden="1" customHeight="1">
      <c r="A43" s="281" t="s">
        <v>96</v>
      </c>
      <c r="B43" s="281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73" t="s">
        <v>56</v>
      </c>
      <c r="D43" s="74">
        <f>D45+D46+D47+D48+D49</f>
        <v>11862000</v>
      </c>
      <c r="E43" s="74">
        <f t="shared" ref="E43:N43" si="35">E45+E46+E47+E48+E49</f>
        <v>0</v>
      </c>
      <c r="F43" s="74">
        <f t="shared" si="35"/>
        <v>0</v>
      </c>
      <c r="G43" s="74">
        <f t="shared" si="35"/>
        <v>11862000</v>
      </c>
      <c r="H43" s="74">
        <f t="shared" si="35"/>
        <v>10000000</v>
      </c>
      <c r="I43" s="74">
        <f t="shared" si="35"/>
        <v>9950000</v>
      </c>
      <c r="J43" s="74">
        <f t="shared" si="35"/>
        <v>0</v>
      </c>
      <c r="K43" s="74">
        <f t="shared" si="35"/>
        <v>0</v>
      </c>
      <c r="L43" s="74">
        <f t="shared" si="35"/>
        <v>0</v>
      </c>
      <c r="M43" s="74">
        <f t="shared" si="35"/>
        <v>0</v>
      </c>
      <c r="N43" s="74">
        <f t="shared" si="35"/>
        <v>11862000</v>
      </c>
      <c r="O43" s="74">
        <f t="shared" ref="O43:P43" si="36">O45+O46+O47+O48+O49</f>
        <v>11862000</v>
      </c>
      <c r="P43" s="74">
        <f t="shared" si="36"/>
        <v>11862000</v>
      </c>
      <c r="Q43" s="74"/>
      <c r="R43" s="74">
        <f t="shared" ref="R43:S43" si="37">R45+R46+R47+R48+R49</f>
        <v>0</v>
      </c>
      <c r="S43" s="74">
        <f t="shared" si="37"/>
        <v>0</v>
      </c>
      <c r="T43" s="309"/>
    </row>
    <row r="44" spans="1:20" s="172" customFormat="1" ht="12.75" hidden="1">
      <c r="A44" s="277"/>
      <c r="B44" s="281"/>
      <c r="C44" s="151" t="s">
        <v>45</v>
      </c>
      <c r="D44" s="45"/>
      <c r="E44" s="45"/>
      <c r="F44" s="45"/>
      <c r="G44" s="45"/>
      <c r="H44" s="110"/>
      <c r="I44" s="110"/>
      <c r="J44" s="110"/>
      <c r="K44" s="110"/>
      <c r="L44" s="163"/>
      <c r="M44" s="163"/>
      <c r="N44" s="163"/>
      <c r="O44" s="223"/>
      <c r="P44" s="223"/>
      <c r="Q44" s="45"/>
      <c r="R44" s="45"/>
      <c r="S44" s="45"/>
      <c r="T44" s="310"/>
    </row>
    <row r="45" spans="1:20" s="172" customFormat="1" ht="12.75" hidden="1">
      <c r="A45" s="277"/>
      <c r="B45" s="281"/>
      <c r="C45" s="174" t="s">
        <v>44</v>
      </c>
      <c r="D45" s="45">
        <v>0</v>
      </c>
      <c r="E45" s="45">
        <v>0</v>
      </c>
      <c r="F45" s="45">
        <v>0</v>
      </c>
      <c r="G45" s="45">
        <v>0</v>
      </c>
      <c r="H45" s="110"/>
      <c r="I45" s="110"/>
      <c r="J45" s="110"/>
      <c r="K45" s="110"/>
      <c r="L45" s="163"/>
      <c r="M45" s="163"/>
      <c r="N45" s="163"/>
      <c r="O45" s="223"/>
      <c r="P45" s="223"/>
      <c r="Q45" s="45"/>
      <c r="R45" s="45"/>
      <c r="S45" s="45"/>
      <c r="T45" s="310"/>
    </row>
    <row r="46" spans="1:20" s="172" customFormat="1" ht="12.75" hidden="1">
      <c r="A46" s="277"/>
      <c r="B46" s="281"/>
      <c r="C46" s="151" t="s">
        <v>46</v>
      </c>
      <c r="D46" s="45">
        <f>'ПР3. 10.ПП1.Дороги.2.Мер.'!H13</f>
        <v>11862000</v>
      </c>
      <c r="E46" s="45">
        <f>'ПР3. 10.ПП1.Дороги.2.Мер.'!I13</f>
        <v>0</v>
      </c>
      <c r="F46" s="45">
        <f>'ПР3. 10.ПП1.Дороги.2.Мер.'!J13</f>
        <v>0</v>
      </c>
      <c r="G46" s="45">
        <f>'ПР3. 10.ПП1.Дороги.2.Мер.'!K13</f>
        <v>11862000</v>
      </c>
      <c r="H46" s="111">
        <f>'06. Пр.1 Распределение. Отч.7'!L20</f>
        <v>10000000</v>
      </c>
      <c r="I46" s="111">
        <f>'06. Пр.1 Распределение. Отч.7'!M20</f>
        <v>9950000</v>
      </c>
      <c r="J46" s="111">
        <f>'06. Пр.1 Распределение. Отч.7'!N20</f>
        <v>0</v>
      </c>
      <c r="K46" s="111">
        <f>'06. Пр.1 Распределение. Отч.7'!O20</f>
        <v>0</v>
      </c>
      <c r="L46" s="111">
        <f>'06. Пр.1 Распределение. Отч.7'!P20</f>
        <v>0</v>
      </c>
      <c r="M46" s="111">
        <f>'06. Пр.1 Распределение. Отч.7'!Q20</f>
        <v>0</v>
      </c>
      <c r="N46" s="111">
        <f>'06. Пр.1 Распределение. Отч.7'!R20</f>
        <v>11862000</v>
      </c>
      <c r="O46" s="111">
        <f>'06. Пр.1 Распределение. Отч.7'!S20</f>
        <v>11862000</v>
      </c>
      <c r="P46" s="111">
        <f>'06. Пр.1 Распределение. Отч.7'!T20</f>
        <v>11862000</v>
      </c>
      <c r="Q46" s="111"/>
      <c r="R46" s="111">
        <f>'06. Пр.1 Распределение. Отч.7'!V20</f>
        <v>0</v>
      </c>
      <c r="S46" s="111">
        <f>'06. Пр.1 Распределение. Отч.7'!W20</f>
        <v>0</v>
      </c>
      <c r="T46" s="310"/>
    </row>
    <row r="47" spans="1:20" s="172" customFormat="1" ht="12.75" hidden="1">
      <c r="A47" s="277"/>
      <c r="B47" s="281"/>
      <c r="C47" s="151" t="s">
        <v>47</v>
      </c>
      <c r="D47" s="45">
        <v>0</v>
      </c>
      <c r="E47" s="45">
        <v>0</v>
      </c>
      <c r="F47" s="45">
        <v>0</v>
      </c>
      <c r="G47" s="45">
        <v>0</v>
      </c>
      <c r="H47" s="110"/>
      <c r="I47" s="110"/>
      <c r="J47" s="110"/>
      <c r="K47" s="110"/>
      <c r="L47" s="163"/>
      <c r="M47" s="163"/>
      <c r="N47" s="163"/>
      <c r="O47" s="163"/>
      <c r="P47" s="45"/>
      <c r="Q47" s="45"/>
      <c r="R47" s="45"/>
      <c r="S47" s="45"/>
      <c r="T47" s="310"/>
    </row>
    <row r="48" spans="1:20" s="172" customFormat="1" ht="12.75" hidden="1">
      <c r="A48" s="277"/>
      <c r="B48" s="281"/>
      <c r="C48" s="151" t="s">
        <v>48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310"/>
    </row>
    <row r="49" spans="1:20" s="172" customFormat="1" ht="12.75" hidden="1">
      <c r="A49" s="277"/>
      <c r="B49" s="281"/>
      <c r="C49" s="151" t="s">
        <v>49</v>
      </c>
      <c r="D49" s="45">
        <v>0</v>
      </c>
      <c r="E49" s="45">
        <v>0</v>
      </c>
      <c r="F49" s="45">
        <v>0</v>
      </c>
      <c r="G49" s="45">
        <v>0</v>
      </c>
      <c r="H49" s="110"/>
      <c r="I49" s="110"/>
      <c r="J49" s="110"/>
      <c r="K49" s="110"/>
      <c r="L49" s="163"/>
      <c r="M49" s="163"/>
      <c r="N49" s="163"/>
      <c r="O49" s="163"/>
      <c r="P49" s="45"/>
      <c r="Q49" s="45"/>
      <c r="R49" s="45"/>
      <c r="S49" s="45"/>
      <c r="T49" s="311"/>
    </row>
    <row r="50" spans="1:20" s="34" customFormat="1" ht="15" hidden="1" customHeight="1">
      <c r="A50" s="281" t="s">
        <v>113</v>
      </c>
      <c r="B50" s="281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73" t="s">
        <v>56</v>
      </c>
      <c r="D50" s="74">
        <f>D52+D53+D54+D55+D56</f>
        <v>197597.2</v>
      </c>
      <c r="E50" s="74">
        <f t="shared" ref="E50:N50" si="38">E52+E53+E54+E55+E56</f>
        <v>0</v>
      </c>
      <c r="F50" s="74">
        <f t="shared" si="38"/>
        <v>0</v>
      </c>
      <c r="G50" s="74">
        <f t="shared" si="38"/>
        <v>197597.2</v>
      </c>
      <c r="H50" s="74">
        <f t="shared" si="38"/>
        <v>5000000</v>
      </c>
      <c r="I50" s="74">
        <f t="shared" si="38"/>
        <v>5000000</v>
      </c>
      <c r="J50" s="74">
        <f t="shared" si="38"/>
        <v>0</v>
      </c>
      <c r="K50" s="74">
        <f t="shared" si="38"/>
        <v>0</v>
      </c>
      <c r="L50" s="74">
        <f t="shared" si="38"/>
        <v>197597.2</v>
      </c>
      <c r="M50" s="74">
        <f t="shared" si="38"/>
        <v>197523.16</v>
      </c>
      <c r="N50" s="74">
        <f t="shared" si="38"/>
        <v>197597.2</v>
      </c>
      <c r="O50" s="74">
        <f t="shared" ref="O50:P50" si="39">O52+O53+O54+O55+O56</f>
        <v>197597.2</v>
      </c>
      <c r="P50" s="74">
        <f t="shared" si="39"/>
        <v>197597.2</v>
      </c>
      <c r="Q50" s="74"/>
      <c r="R50" s="74">
        <f t="shared" ref="R50:S50" si="40">R52+R53+R54+R55+R56</f>
        <v>0</v>
      </c>
      <c r="S50" s="74">
        <f t="shared" si="40"/>
        <v>0</v>
      </c>
      <c r="T50" s="309"/>
    </row>
    <row r="51" spans="1:20" s="172" customFormat="1" ht="12.75" hidden="1">
      <c r="A51" s="277"/>
      <c r="B51" s="281"/>
      <c r="C51" s="151" t="s">
        <v>45</v>
      </c>
      <c r="D51" s="45"/>
      <c r="E51" s="45"/>
      <c r="F51" s="45"/>
      <c r="G51" s="45"/>
      <c r="H51" s="110"/>
      <c r="I51" s="110"/>
      <c r="J51" s="110"/>
      <c r="K51" s="110"/>
      <c r="L51" s="163"/>
      <c r="M51" s="163"/>
      <c r="N51" s="163"/>
      <c r="O51" s="223"/>
      <c r="P51" s="223"/>
      <c r="Q51" s="45"/>
      <c r="R51" s="45"/>
      <c r="S51" s="45"/>
      <c r="T51" s="310"/>
    </row>
    <row r="52" spans="1:20" s="172" customFormat="1" ht="12.75" hidden="1">
      <c r="A52" s="277"/>
      <c r="B52" s="281"/>
      <c r="C52" s="174" t="s">
        <v>44</v>
      </c>
      <c r="D52" s="45">
        <v>0</v>
      </c>
      <c r="E52" s="45">
        <v>0</v>
      </c>
      <c r="F52" s="45">
        <v>0</v>
      </c>
      <c r="G52" s="45">
        <v>0</v>
      </c>
      <c r="H52" s="110"/>
      <c r="I52" s="110"/>
      <c r="J52" s="110"/>
      <c r="K52" s="110"/>
      <c r="L52" s="163"/>
      <c r="M52" s="163"/>
      <c r="N52" s="163"/>
      <c r="O52" s="223"/>
      <c r="P52" s="223"/>
      <c r="Q52" s="45"/>
      <c r="R52" s="45"/>
      <c r="S52" s="45"/>
      <c r="T52" s="310"/>
    </row>
    <row r="53" spans="1:20" s="172" customFormat="1" ht="12.75" hidden="1">
      <c r="A53" s="277"/>
      <c r="B53" s="281"/>
      <c r="C53" s="151" t="s">
        <v>46</v>
      </c>
      <c r="D53" s="45">
        <v>0</v>
      </c>
      <c r="E53" s="45">
        <v>0</v>
      </c>
      <c r="F53" s="45">
        <v>0</v>
      </c>
      <c r="G53" s="45">
        <v>0</v>
      </c>
      <c r="H53" s="110"/>
      <c r="I53" s="110"/>
      <c r="J53" s="110"/>
      <c r="K53" s="110"/>
      <c r="L53" s="163"/>
      <c r="M53" s="163"/>
      <c r="N53" s="163"/>
      <c r="O53" s="223"/>
      <c r="P53" s="223"/>
      <c r="Q53" s="45"/>
      <c r="R53" s="45"/>
      <c r="S53" s="45"/>
      <c r="T53" s="310"/>
    </row>
    <row r="54" spans="1:20" s="172" customFormat="1" ht="12.75" hidden="1">
      <c r="A54" s="277"/>
      <c r="B54" s="281"/>
      <c r="C54" s="151" t="s">
        <v>47</v>
      </c>
      <c r="D54" s="45">
        <v>0</v>
      </c>
      <c r="E54" s="45">
        <v>0</v>
      </c>
      <c r="F54" s="45">
        <v>0</v>
      </c>
      <c r="G54" s="45">
        <v>0</v>
      </c>
      <c r="H54" s="110"/>
      <c r="I54" s="110"/>
      <c r="J54" s="110"/>
      <c r="K54" s="110"/>
      <c r="L54" s="163"/>
      <c r="M54" s="163"/>
      <c r="N54" s="163"/>
      <c r="O54" s="223"/>
      <c r="P54" s="223"/>
      <c r="Q54" s="45"/>
      <c r="R54" s="45"/>
      <c r="S54" s="45"/>
      <c r="T54" s="310"/>
    </row>
    <row r="55" spans="1:20" s="172" customFormat="1" ht="12.75" hidden="1">
      <c r="A55" s="277"/>
      <c r="B55" s="281"/>
      <c r="C55" s="151" t="s">
        <v>48</v>
      </c>
      <c r="D55" s="46">
        <f>'ПР3. 10.ПП1.Дороги.2.Мер.'!H14</f>
        <v>197597.2</v>
      </c>
      <c r="E55" s="46">
        <f>'ПР3. 10.ПП1.Дороги.2.Мер.'!I14</f>
        <v>0</v>
      </c>
      <c r="F55" s="46">
        <f>'ПР3. 10.ПП1.Дороги.2.Мер.'!J14</f>
        <v>0</v>
      </c>
      <c r="G55" s="46">
        <f>'ПР3. 10.ПП1.Дороги.2.Мер.'!K14</f>
        <v>197597.2</v>
      </c>
      <c r="H55" s="111">
        <f>'06. Пр.1 Распределение. Отч.7'!L23</f>
        <v>5000000</v>
      </c>
      <c r="I55" s="111">
        <f>'06. Пр.1 Распределение. Отч.7'!M23</f>
        <v>5000000</v>
      </c>
      <c r="J55" s="111">
        <f>'06. Пр.1 Распределение. Отч.7'!N23</f>
        <v>0</v>
      </c>
      <c r="K55" s="111">
        <f>'06. Пр.1 Распределение. Отч.7'!O23</f>
        <v>0</v>
      </c>
      <c r="L55" s="111">
        <f>'06. Пр.1 Распределение. Отч.7'!P23</f>
        <v>197597.2</v>
      </c>
      <c r="M55" s="111">
        <f>'06. Пр.1 Распределение. Отч.7'!Q23</f>
        <v>197523.16</v>
      </c>
      <c r="N55" s="111">
        <f>'06. Пр.1 Распределение. Отч.7'!R23</f>
        <v>197597.2</v>
      </c>
      <c r="O55" s="111">
        <f>'06. Пр.1 Распределение. Отч.7'!S23</f>
        <v>197597.2</v>
      </c>
      <c r="P55" s="111">
        <f>'06. Пр.1 Распределение. Отч.7'!T23</f>
        <v>197597.2</v>
      </c>
      <c r="Q55" s="111"/>
      <c r="R55" s="111">
        <f>'06. Пр.1 Распределение. Отч.7'!V23</f>
        <v>0</v>
      </c>
      <c r="S55" s="111">
        <f>'06. Пр.1 Распределение. Отч.7'!W23</f>
        <v>0</v>
      </c>
      <c r="T55" s="310"/>
    </row>
    <row r="56" spans="1:20" s="172" customFormat="1" ht="12.75" hidden="1">
      <c r="A56" s="277"/>
      <c r="B56" s="281"/>
      <c r="C56" s="151" t="s">
        <v>49</v>
      </c>
      <c r="D56" s="45">
        <v>0</v>
      </c>
      <c r="E56" s="45">
        <v>0</v>
      </c>
      <c r="F56" s="45">
        <v>0</v>
      </c>
      <c r="G56" s="45">
        <v>0</v>
      </c>
      <c r="H56" s="110"/>
      <c r="I56" s="110"/>
      <c r="J56" s="110"/>
      <c r="K56" s="110"/>
      <c r="L56" s="163"/>
      <c r="M56" s="163"/>
      <c r="N56" s="163"/>
      <c r="O56" s="163"/>
      <c r="P56" s="45"/>
      <c r="Q56" s="45"/>
      <c r="R56" s="45"/>
      <c r="S56" s="45"/>
      <c r="T56" s="311"/>
    </row>
    <row r="57" spans="1:20" s="34" customFormat="1" ht="15" hidden="1" customHeight="1">
      <c r="A57" s="281" t="s">
        <v>309</v>
      </c>
      <c r="B57" s="281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73" t="s">
        <v>56</v>
      </c>
      <c r="D57" s="74">
        <f>D59+D60+D61+D62+D63</f>
        <v>25427261.379999999</v>
      </c>
      <c r="E57" s="74">
        <f t="shared" ref="E57:S57" si="41">E59+E60+E61+E62+E63</f>
        <v>0</v>
      </c>
      <c r="F57" s="74">
        <f t="shared" si="41"/>
        <v>0</v>
      </c>
      <c r="G57" s="74">
        <f t="shared" si="41"/>
        <v>25427261.379999999</v>
      </c>
      <c r="H57" s="74">
        <f t="shared" si="41"/>
        <v>0</v>
      </c>
      <c r="I57" s="74">
        <f t="shared" si="41"/>
        <v>0</v>
      </c>
      <c r="J57" s="74">
        <f t="shared" si="41"/>
        <v>0</v>
      </c>
      <c r="K57" s="74">
        <f t="shared" si="41"/>
        <v>0</v>
      </c>
      <c r="L57" s="74">
        <f t="shared" si="41"/>
        <v>0</v>
      </c>
      <c r="M57" s="74">
        <f t="shared" ref="M57" si="42">M59+M60+M61+M62+M63</f>
        <v>0</v>
      </c>
      <c r="N57" s="74">
        <f t="shared" si="41"/>
        <v>25035188.68</v>
      </c>
      <c r="O57" s="74">
        <f t="shared" ref="O57:P57" si="43">O59+O60+O61+O62+O63</f>
        <v>25035188.68</v>
      </c>
      <c r="P57" s="74">
        <f t="shared" si="43"/>
        <v>25427261.379999999</v>
      </c>
      <c r="Q57" s="74"/>
      <c r="R57" s="74">
        <f t="shared" si="41"/>
        <v>0</v>
      </c>
      <c r="S57" s="74">
        <f t="shared" si="41"/>
        <v>0</v>
      </c>
      <c r="T57" s="309"/>
    </row>
    <row r="58" spans="1:20" s="172" customFormat="1" ht="12.75" hidden="1">
      <c r="A58" s="277"/>
      <c r="B58" s="281"/>
      <c r="C58" s="151" t="s">
        <v>45</v>
      </c>
      <c r="D58" s="45"/>
      <c r="E58" s="45"/>
      <c r="F58" s="45"/>
      <c r="G58" s="45"/>
      <c r="H58" s="110"/>
      <c r="I58" s="110"/>
      <c r="J58" s="110"/>
      <c r="K58" s="110"/>
      <c r="L58" s="163"/>
      <c r="M58" s="163"/>
      <c r="N58" s="163"/>
      <c r="O58" s="223"/>
      <c r="P58" s="223"/>
      <c r="Q58" s="45"/>
      <c r="R58" s="45"/>
      <c r="S58" s="45"/>
      <c r="T58" s="310"/>
    </row>
    <row r="59" spans="1:20" s="172" customFormat="1" ht="12.75" hidden="1">
      <c r="A59" s="277"/>
      <c r="B59" s="281"/>
      <c r="C59" s="174" t="s">
        <v>44</v>
      </c>
      <c r="D59" s="45">
        <v>0</v>
      </c>
      <c r="E59" s="45">
        <v>0</v>
      </c>
      <c r="F59" s="45">
        <v>0</v>
      </c>
      <c r="G59" s="45">
        <v>0</v>
      </c>
      <c r="H59" s="110"/>
      <c r="I59" s="110"/>
      <c r="J59" s="110"/>
      <c r="K59" s="110"/>
      <c r="L59" s="163"/>
      <c r="M59" s="163"/>
      <c r="N59" s="163"/>
      <c r="O59" s="223"/>
      <c r="P59" s="223"/>
      <c r="Q59" s="45"/>
      <c r="R59" s="45"/>
      <c r="S59" s="45"/>
      <c r="T59" s="310"/>
    </row>
    <row r="60" spans="1:20" s="172" customFormat="1" ht="12.75" hidden="1">
      <c r="A60" s="277"/>
      <c r="B60" s="281"/>
      <c r="C60" s="151" t="s">
        <v>46</v>
      </c>
      <c r="D60" s="45">
        <v>0</v>
      </c>
      <c r="E60" s="45">
        <v>0</v>
      </c>
      <c r="F60" s="45">
        <v>0</v>
      </c>
      <c r="G60" s="45">
        <v>0</v>
      </c>
      <c r="H60" s="110"/>
      <c r="I60" s="110"/>
      <c r="J60" s="110"/>
      <c r="K60" s="110"/>
      <c r="L60" s="163"/>
      <c r="M60" s="163"/>
      <c r="N60" s="163"/>
      <c r="O60" s="223"/>
      <c r="P60" s="223"/>
      <c r="Q60" s="45"/>
      <c r="R60" s="45"/>
      <c r="S60" s="45"/>
      <c r="T60" s="310"/>
    </row>
    <row r="61" spans="1:20" s="172" customFormat="1" ht="12.75" hidden="1">
      <c r="A61" s="277"/>
      <c r="B61" s="281"/>
      <c r="C61" s="151" t="s">
        <v>47</v>
      </c>
      <c r="D61" s="45">
        <v>0</v>
      </c>
      <c r="E61" s="45">
        <v>0</v>
      </c>
      <c r="F61" s="45">
        <v>0</v>
      </c>
      <c r="G61" s="45">
        <v>0</v>
      </c>
      <c r="H61" s="110"/>
      <c r="I61" s="110"/>
      <c r="J61" s="110"/>
      <c r="K61" s="110"/>
      <c r="L61" s="163"/>
      <c r="M61" s="163"/>
      <c r="N61" s="163"/>
      <c r="O61" s="223"/>
      <c r="P61" s="223"/>
      <c r="Q61" s="45"/>
      <c r="R61" s="45"/>
      <c r="S61" s="45"/>
      <c r="T61" s="310"/>
    </row>
    <row r="62" spans="1:20" s="172" customFormat="1" ht="12.75" hidden="1">
      <c r="A62" s="277"/>
      <c r="B62" s="281"/>
      <c r="C62" s="151" t="s">
        <v>48</v>
      </c>
      <c r="D62" s="46">
        <f>'06. Пр.1 Распределение. Отч.7'!H24</f>
        <v>25427261.379999999</v>
      </c>
      <c r="E62" s="46">
        <f>'06. Пр.1 Распределение. Отч.7'!I24</f>
        <v>0</v>
      </c>
      <c r="F62" s="46">
        <f>'06. Пр.1 Распределение. Отч.7'!J24</f>
        <v>0</v>
      </c>
      <c r="G62" s="46">
        <f>'06. Пр.1 Распределение. Отч.7'!K24</f>
        <v>25427261.379999999</v>
      </c>
      <c r="H62" s="111">
        <f>'06. Пр.1 Распределение. Отч.7'!L26</f>
        <v>0</v>
      </c>
      <c r="I62" s="111">
        <f>'06. Пр.1 Распределение. Отч.7'!M26</f>
        <v>0</v>
      </c>
      <c r="J62" s="111">
        <f>'06. Пр.1 Распределение. Отч.7'!N26</f>
        <v>0</v>
      </c>
      <c r="K62" s="111">
        <f>'06. Пр.1 Распределение. Отч.7'!O26</f>
        <v>0</v>
      </c>
      <c r="L62" s="111">
        <f>'06. Пр.1 Распределение. Отч.7'!P26</f>
        <v>0</v>
      </c>
      <c r="M62" s="111">
        <f>'06. Пр.1 Распределение. Отч.7'!Q26</f>
        <v>0</v>
      </c>
      <c r="N62" s="111">
        <f>'06. Пр.1 Распределение. Отч.7'!R26</f>
        <v>25035188.68</v>
      </c>
      <c r="O62" s="111">
        <f>'06. Пр.1 Распределение. Отч.7'!S26</f>
        <v>25035188.68</v>
      </c>
      <c r="P62" s="111">
        <f>'06. Пр.1 Распределение. Отч.7'!T26</f>
        <v>25427261.379999999</v>
      </c>
      <c r="Q62" s="111"/>
      <c r="R62" s="111">
        <f>'06. Пр.1 Распределение. Отч.7'!V26</f>
        <v>0</v>
      </c>
      <c r="S62" s="111">
        <f>'06. Пр.1 Распределение. Отч.7'!W26</f>
        <v>0</v>
      </c>
      <c r="T62" s="310"/>
    </row>
    <row r="63" spans="1:20" s="172" customFormat="1" ht="12.75" hidden="1">
      <c r="A63" s="277"/>
      <c r="B63" s="281"/>
      <c r="C63" s="151" t="s">
        <v>49</v>
      </c>
      <c r="D63" s="45">
        <v>0</v>
      </c>
      <c r="E63" s="45">
        <v>0</v>
      </c>
      <c r="F63" s="45">
        <v>0</v>
      </c>
      <c r="G63" s="45">
        <v>0</v>
      </c>
      <c r="H63" s="110"/>
      <c r="I63" s="110"/>
      <c r="J63" s="110"/>
      <c r="K63" s="110"/>
      <c r="L63" s="163"/>
      <c r="M63" s="163"/>
      <c r="N63" s="163"/>
      <c r="O63" s="163"/>
      <c r="P63" s="45"/>
      <c r="Q63" s="45"/>
      <c r="R63" s="45"/>
      <c r="S63" s="45"/>
      <c r="T63" s="311"/>
    </row>
    <row r="64" spans="1:20" s="34" customFormat="1" ht="15" hidden="1" customHeight="1">
      <c r="A64" s="278" t="s">
        <v>310</v>
      </c>
      <c r="B64" s="281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73" t="s">
        <v>56</v>
      </c>
      <c r="D64" s="74">
        <f>D66+D67+D68+D69+D70</f>
        <v>0</v>
      </c>
      <c r="E64" s="74">
        <f t="shared" ref="E64:N64" si="44">E66+E67+E68+E69+E70</f>
        <v>0</v>
      </c>
      <c r="F64" s="74">
        <f t="shared" si="44"/>
        <v>0</v>
      </c>
      <c r="G64" s="74">
        <f t="shared" si="44"/>
        <v>0</v>
      </c>
      <c r="H64" s="74">
        <f t="shared" si="44"/>
        <v>0</v>
      </c>
      <c r="I64" s="74">
        <f t="shared" si="44"/>
        <v>0</v>
      </c>
      <c r="J64" s="74">
        <f t="shared" si="44"/>
        <v>0</v>
      </c>
      <c r="K64" s="74">
        <f t="shared" si="44"/>
        <v>0</v>
      </c>
      <c r="L64" s="74">
        <f t="shared" si="44"/>
        <v>0</v>
      </c>
      <c r="M64" s="74">
        <f t="shared" si="44"/>
        <v>0</v>
      </c>
      <c r="N64" s="74">
        <f t="shared" si="44"/>
        <v>0</v>
      </c>
      <c r="O64" s="74">
        <f t="shared" ref="O64:P64" si="45">O66+O67+O68+O69+O70</f>
        <v>0</v>
      </c>
      <c r="P64" s="74">
        <f t="shared" si="45"/>
        <v>0</v>
      </c>
      <c r="Q64" s="74"/>
      <c r="R64" s="74">
        <f t="shared" ref="R64:S64" si="46">R66+R67+R68+R69+R70</f>
        <v>0</v>
      </c>
      <c r="S64" s="74">
        <f t="shared" si="46"/>
        <v>0</v>
      </c>
      <c r="T64" s="309"/>
    </row>
    <row r="65" spans="1:20" s="34" customFormat="1" hidden="1">
      <c r="A65" s="279"/>
      <c r="B65" s="281"/>
      <c r="C65" s="173" t="s">
        <v>45</v>
      </c>
      <c r="D65" s="74"/>
      <c r="E65" s="74"/>
      <c r="F65" s="74"/>
      <c r="G65" s="74"/>
      <c r="H65" s="85"/>
      <c r="I65" s="85"/>
      <c r="J65" s="85"/>
      <c r="K65" s="85"/>
      <c r="L65" s="162"/>
      <c r="M65" s="162"/>
      <c r="N65" s="162"/>
      <c r="O65" s="221"/>
      <c r="P65" s="221"/>
      <c r="Q65" s="74"/>
      <c r="R65" s="74"/>
      <c r="S65" s="74"/>
      <c r="T65" s="310"/>
    </row>
    <row r="66" spans="1:20" s="172" customFormat="1" ht="12.75" hidden="1">
      <c r="A66" s="279"/>
      <c r="B66" s="281"/>
      <c r="C66" s="174" t="s">
        <v>44</v>
      </c>
      <c r="D66" s="45">
        <v>0</v>
      </c>
      <c r="E66" s="45">
        <v>0</v>
      </c>
      <c r="F66" s="45">
        <v>0</v>
      </c>
      <c r="G66" s="45">
        <v>0</v>
      </c>
      <c r="H66" s="110"/>
      <c r="I66" s="110"/>
      <c r="J66" s="110"/>
      <c r="K66" s="110"/>
      <c r="L66" s="163"/>
      <c r="M66" s="163"/>
      <c r="N66" s="163"/>
      <c r="O66" s="223"/>
      <c r="P66" s="223"/>
      <c r="Q66" s="45"/>
      <c r="R66" s="45"/>
      <c r="S66" s="45"/>
      <c r="T66" s="310"/>
    </row>
    <row r="67" spans="1:20" s="172" customFormat="1" ht="12.75" hidden="1">
      <c r="A67" s="279"/>
      <c r="B67" s="281"/>
      <c r="C67" s="151" t="s">
        <v>46</v>
      </c>
      <c r="D67" s="46">
        <f>'06. Пр.1 Распределение. Отч.7'!H27</f>
        <v>0</v>
      </c>
      <c r="E67" s="46">
        <f>'06. Пр.1 Распределение. Отч.7'!I27</f>
        <v>0</v>
      </c>
      <c r="F67" s="46">
        <f>'06. Пр.1 Распределение. Отч.7'!J27</f>
        <v>0</v>
      </c>
      <c r="G67" s="46">
        <f>'06. Пр.1 Распределение. Отч.7'!K27</f>
        <v>0</v>
      </c>
      <c r="H67" s="111">
        <f>'06. Пр.1 Распределение. Отч.7'!L29</f>
        <v>0</v>
      </c>
      <c r="I67" s="111">
        <f>'06. Пр.1 Распределение. Отч.7'!M29</f>
        <v>0</v>
      </c>
      <c r="J67" s="111">
        <f>'06. Пр.1 Распределение. Отч.7'!N29</f>
        <v>0</v>
      </c>
      <c r="K67" s="111">
        <f>'06. Пр.1 Распределение. Отч.7'!O29</f>
        <v>0</v>
      </c>
      <c r="L67" s="111">
        <f>'06. Пр.1 Распределение. Отч.7'!P29</f>
        <v>0</v>
      </c>
      <c r="M67" s="111">
        <f>'06. Пр.1 Распределение. Отч.7'!Q29</f>
        <v>0</v>
      </c>
      <c r="N67" s="111">
        <f>'06. Пр.1 Распределение. Отч.7'!R29</f>
        <v>0</v>
      </c>
      <c r="O67" s="111">
        <f>'06. Пр.1 Распределение. Отч.7'!S29</f>
        <v>0</v>
      </c>
      <c r="P67" s="111">
        <f>'06. Пр.1 Распределение. Отч.7'!T29</f>
        <v>0</v>
      </c>
      <c r="Q67" s="111"/>
      <c r="R67" s="111">
        <f>'06. Пр.1 Распределение. Отч.7'!V29</f>
        <v>0</v>
      </c>
      <c r="S67" s="111">
        <f>'06. Пр.1 Распределение. Отч.7'!W29</f>
        <v>0</v>
      </c>
      <c r="T67" s="310"/>
    </row>
    <row r="68" spans="1:20" s="172" customFormat="1" ht="12.75" hidden="1">
      <c r="A68" s="279"/>
      <c r="B68" s="281"/>
      <c r="C68" s="151" t="s">
        <v>47</v>
      </c>
      <c r="D68" s="45">
        <v>0</v>
      </c>
      <c r="E68" s="45">
        <v>0</v>
      </c>
      <c r="F68" s="45">
        <v>0</v>
      </c>
      <c r="G68" s="45">
        <v>0</v>
      </c>
      <c r="H68" s="110"/>
      <c r="I68" s="110"/>
      <c r="J68" s="110"/>
      <c r="K68" s="110"/>
      <c r="L68" s="163"/>
      <c r="M68" s="163"/>
      <c r="N68" s="163"/>
      <c r="O68" s="163"/>
      <c r="P68" s="45"/>
      <c r="Q68" s="45"/>
      <c r="R68" s="45"/>
      <c r="S68" s="45"/>
      <c r="T68" s="310"/>
    </row>
    <row r="69" spans="1:20" s="172" customFormat="1" ht="12.75" hidden="1">
      <c r="A69" s="279"/>
      <c r="B69" s="281"/>
      <c r="C69" s="151" t="s">
        <v>48</v>
      </c>
      <c r="D69" s="45">
        <v>0</v>
      </c>
      <c r="E69" s="45">
        <v>0</v>
      </c>
      <c r="F69" s="45">
        <v>0</v>
      </c>
      <c r="G69" s="45">
        <v>0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310"/>
    </row>
    <row r="70" spans="1:20" s="172" customFormat="1" ht="12.75" hidden="1">
      <c r="A70" s="280"/>
      <c r="B70" s="281"/>
      <c r="C70" s="151" t="s">
        <v>49</v>
      </c>
      <c r="D70" s="45">
        <v>0</v>
      </c>
      <c r="E70" s="45">
        <v>0</v>
      </c>
      <c r="F70" s="45">
        <v>0</v>
      </c>
      <c r="G70" s="45">
        <v>0</v>
      </c>
      <c r="H70" s="110"/>
      <c r="I70" s="110"/>
      <c r="J70" s="110"/>
      <c r="K70" s="110"/>
      <c r="L70" s="163"/>
      <c r="M70" s="163"/>
      <c r="N70" s="163"/>
      <c r="O70" s="163"/>
      <c r="P70" s="45"/>
      <c r="Q70" s="45"/>
      <c r="R70" s="45"/>
      <c r="S70" s="45"/>
      <c r="T70" s="311"/>
    </row>
    <row r="71" spans="1:20" s="34" customFormat="1" ht="46.9" hidden="1" customHeight="1">
      <c r="A71" s="278" t="s">
        <v>311</v>
      </c>
      <c r="B71" s="281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77" t="s">
        <v>56</v>
      </c>
      <c r="D71" s="74">
        <f>D73+D74+D75+D76+D77</f>
        <v>0</v>
      </c>
      <c r="E71" s="74">
        <f t="shared" ref="E71:N71" si="47">E73+E74+E75+E76+E77</f>
        <v>0</v>
      </c>
      <c r="F71" s="74">
        <f t="shared" si="47"/>
        <v>0</v>
      </c>
      <c r="G71" s="74">
        <f t="shared" si="47"/>
        <v>0</v>
      </c>
      <c r="H71" s="74">
        <f t="shared" si="47"/>
        <v>0</v>
      </c>
      <c r="I71" s="74">
        <f t="shared" si="47"/>
        <v>0</v>
      </c>
      <c r="J71" s="74">
        <f t="shared" si="47"/>
        <v>0</v>
      </c>
      <c r="K71" s="74">
        <f t="shared" si="47"/>
        <v>0</v>
      </c>
      <c r="L71" s="74">
        <f t="shared" si="47"/>
        <v>0</v>
      </c>
      <c r="M71" s="74">
        <f t="shared" si="47"/>
        <v>0</v>
      </c>
      <c r="N71" s="74">
        <f t="shared" si="47"/>
        <v>0</v>
      </c>
      <c r="O71" s="74">
        <f t="shared" ref="O71:P71" si="48">O73+O74+O75+O76+O77</f>
        <v>0</v>
      </c>
      <c r="P71" s="74">
        <f t="shared" si="48"/>
        <v>0</v>
      </c>
      <c r="Q71" s="74"/>
      <c r="R71" s="74">
        <f t="shared" ref="R71:S71" si="49">R73+R74+R75+R76+R77</f>
        <v>0</v>
      </c>
      <c r="S71" s="74">
        <f t="shared" si="49"/>
        <v>0</v>
      </c>
      <c r="T71" s="309"/>
    </row>
    <row r="72" spans="1:20" s="172" customFormat="1" ht="12.75" hidden="1">
      <c r="A72" s="279"/>
      <c r="B72" s="281"/>
      <c r="C72" s="151" t="s">
        <v>45</v>
      </c>
      <c r="D72" s="45"/>
      <c r="E72" s="45"/>
      <c r="F72" s="45"/>
      <c r="G72" s="45"/>
      <c r="H72" s="110"/>
      <c r="I72" s="110"/>
      <c r="J72" s="110"/>
      <c r="K72" s="110"/>
      <c r="L72" s="163"/>
      <c r="M72" s="163"/>
      <c r="N72" s="163"/>
      <c r="O72" s="223"/>
      <c r="P72" s="223"/>
      <c r="Q72" s="45"/>
      <c r="R72" s="45"/>
      <c r="S72" s="45"/>
      <c r="T72" s="310"/>
    </row>
    <row r="73" spans="1:20" s="172" customFormat="1" ht="12.75" hidden="1">
      <c r="A73" s="279"/>
      <c r="B73" s="281"/>
      <c r="C73" s="174" t="s">
        <v>44</v>
      </c>
      <c r="D73" s="45">
        <v>0</v>
      </c>
      <c r="E73" s="45">
        <v>0</v>
      </c>
      <c r="F73" s="45">
        <v>0</v>
      </c>
      <c r="G73" s="45">
        <v>0</v>
      </c>
      <c r="H73" s="110"/>
      <c r="I73" s="110"/>
      <c r="J73" s="110"/>
      <c r="K73" s="110"/>
      <c r="L73" s="163"/>
      <c r="M73" s="163"/>
      <c r="N73" s="163"/>
      <c r="O73" s="223"/>
      <c r="P73" s="223"/>
      <c r="Q73" s="45"/>
      <c r="R73" s="45"/>
      <c r="S73" s="45"/>
      <c r="T73" s="310"/>
    </row>
    <row r="74" spans="1:20" s="172" customFormat="1" ht="12.75" hidden="1">
      <c r="A74" s="279"/>
      <c r="B74" s="281"/>
      <c r="C74" s="151" t="s">
        <v>46</v>
      </c>
      <c r="D74" s="45">
        <v>0</v>
      </c>
      <c r="E74" s="45">
        <v>0</v>
      </c>
      <c r="F74" s="45">
        <v>0</v>
      </c>
      <c r="G74" s="45">
        <v>0</v>
      </c>
      <c r="H74" s="110"/>
      <c r="I74" s="110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310"/>
    </row>
    <row r="75" spans="1:20" s="172" customFormat="1" ht="12.75" hidden="1">
      <c r="A75" s="279"/>
      <c r="B75" s="281"/>
      <c r="C75" s="151" t="s">
        <v>47</v>
      </c>
      <c r="D75" s="45">
        <v>0</v>
      </c>
      <c r="E75" s="45">
        <v>0</v>
      </c>
      <c r="F75" s="45">
        <v>0</v>
      </c>
      <c r="G75" s="45">
        <v>0</v>
      </c>
      <c r="H75" s="110"/>
      <c r="I75" s="110"/>
      <c r="J75" s="110"/>
      <c r="K75" s="110"/>
      <c r="L75" s="163"/>
      <c r="M75" s="163"/>
      <c r="N75" s="163"/>
      <c r="O75" s="223"/>
      <c r="P75" s="223"/>
      <c r="Q75" s="45"/>
      <c r="R75" s="45"/>
      <c r="S75" s="45"/>
      <c r="T75" s="310"/>
    </row>
    <row r="76" spans="1:20" s="172" customFormat="1" ht="12.75" hidden="1">
      <c r="A76" s="279"/>
      <c r="B76" s="281"/>
      <c r="C76" s="151" t="s">
        <v>48</v>
      </c>
      <c r="D76" s="45">
        <f>'ПР3. 10.ПП1.Дороги.2.Мер.'!H17</f>
        <v>0</v>
      </c>
      <c r="E76" s="45">
        <f>'ПР3. 10.ПП1.Дороги.2.Мер.'!I17</f>
        <v>0</v>
      </c>
      <c r="F76" s="45">
        <f>'ПР3. 10.ПП1.Дороги.2.Мер.'!J17</f>
        <v>0</v>
      </c>
      <c r="G76" s="45">
        <f>'ПР3. 10.ПП1.Дороги.2.Мер.'!K17</f>
        <v>0</v>
      </c>
      <c r="H76" s="111">
        <f>'06. Пр.1 Распределение. Отч.7'!L32</f>
        <v>0</v>
      </c>
      <c r="I76" s="111">
        <f>'06. Пр.1 Распределение. Отч.7'!M32</f>
        <v>0</v>
      </c>
      <c r="J76" s="111">
        <f>'06. Пр.1 Распределение. Отч.7'!N32</f>
        <v>0</v>
      </c>
      <c r="K76" s="111">
        <f>'06. Пр.1 Распределение. Отч.7'!O32</f>
        <v>0</v>
      </c>
      <c r="L76" s="111">
        <f>'06. Пр.1 Распределение. Отч.7'!P32</f>
        <v>0</v>
      </c>
      <c r="M76" s="111">
        <f>'06. Пр.1 Распределение. Отч.7'!Q32</f>
        <v>0</v>
      </c>
      <c r="N76" s="111">
        <f>'06. Пр.1 Распределение. Отч.7'!R32</f>
        <v>0</v>
      </c>
      <c r="O76" s="111">
        <f>'06. Пр.1 Распределение. Отч.7'!S32</f>
        <v>0</v>
      </c>
      <c r="P76" s="111">
        <f>'06. Пр.1 Распределение. Отч.7'!T32</f>
        <v>0</v>
      </c>
      <c r="Q76" s="111"/>
      <c r="R76" s="111">
        <f>'06. Пр.1 Распределение. Отч.7'!V32</f>
        <v>0</v>
      </c>
      <c r="S76" s="111">
        <f>'06. Пр.1 Распределение. Отч.7'!W32</f>
        <v>0</v>
      </c>
      <c r="T76" s="310"/>
    </row>
    <row r="77" spans="1:20" s="172" customFormat="1" ht="12.75" hidden="1">
      <c r="A77" s="280"/>
      <c r="B77" s="281"/>
      <c r="C77" s="151" t="s">
        <v>49</v>
      </c>
      <c r="D77" s="45">
        <v>0</v>
      </c>
      <c r="E77" s="45">
        <v>0</v>
      </c>
      <c r="F77" s="45">
        <v>0</v>
      </c>
      <c r="G77" s="45">
        <v>0</v>
      </c>
      <c r="H77" s="110"/>
      <c r="I77" s="110"/>
      <c r="J77" s="110"/>
      <c r="K77" s="110"/>
      <c r="L77" s="163"/>
      <c r="M77" s="163"/>
      <c r="N77" s="163"/>
      <c r="O77" s="163"/>
      <c r="P77" s="45"/>
      <c r="Q77" s="45"/>
      <c r="R77" s="45"/>
      <c r="S77" s="45"/>
      <c r="T77" s="311"/>
    </row>
    <row r="78" spans="1:20" s="34" customFormat="1" ht="15" hidden="1" customHeight="1">
      <c r="A78" s="278" t="s">
        <v>338</v>
      </c>
      <c r="B78" s="281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73" t="s">
        <v>56</v>
      </c>
      <c r="D78" s="74">
        <f>D80+D81+D82+D83+D84</f>
        <v>26478264.510000002</v>
      </c>
      <c r="E78" s="74">
        <f t="shared" ref="E78:S78" si="50">E80+E81+E82+E83+E84</f>
        <v>0</v>
      </c>
      <c r="F78" s="74">
        <f t="shared" si="50"/>
        <v>0</v>
      </c>
      <c r="G78" s="74">
        <f t="shared" si="50"/>
        <v>26478264.510000002</v>
      </c>
      <c r="H78" s="74">
        <f t="shared" si="50"/>
        <v>0</v>
      </c>
      <c r="I78" s="74">
        <f t="shared" si="50"/>
        <v>0</v>
      </c>
      <c r="J78" s="74">
        <f t="shared" si="50"/>
        <v>0</v>
      </c>
      <c r="K78" s="74">
        <f t="shared" si="50"/>
        <v>0</v>
      </c>
      <c r="L78" s="74">
        <f t="shared" si="50"/>
        <v>0</v>
      </c>
      <c r="M78" s="74">
        <f t="shared" ref="M78" si="51">M80+M81+M82+M83+M84</f>
        <v>0</v>
      </c>
      <c r="N78" s="74">
        <f t="shared" si="50"/>
        <v>1572768.37</v>
      </c>
      <c r="O78" s="74">
        <f t="shared" ref="O78:P78" si="52">O80+O81+O82+O83+O84</f>
        <v>1494129.95</v>
      </c>
      <c r="P78" s="74">
        <f t="shared" si="52"/>
        <v>26478264.510000002</v>
      </c>
      <c r="Q78" s="74"/>
      <c r="R78" s="74">
        <f t="shared" si="50"/>
        <v>0</v>
      </c>
      <c r="S78" s="74">
        <f t="shared" si="50"/>
        <v>0</v>
      </c>
      <c r="T78" s="309"/>
    </row>
    <row r="79" spans="1:20" s="172" customFormat="1" ht="12.75" hidden="1">
      <c r="A79" s="279"/>
      <c r="B79" s="281"/>
      <c r="C79" s="151" t="s">
        <v>45</v>
      </c>
      <c r="D79" s="45"/>
      <c r="E79" s="45"/>
      <c r="F79" s="45"/>
      <c r="G79" s="45"/>
      <c r="H79" s="110"/>
      <c r="I79" s="110"/>
      <c r="J79" s="110"/>
      <c r="K79" s="110"/>
      <c r="L79" s="163"/>
      <c r="M79" s="163"/>
      <c r="N79" s="163"/>
      <c r="O79" s="223"/>
      <c r="P79" s="223"/>
      <c r="Q79" s="45"/>
      <c r="R79" s="45"/>
      <c r="S79" s="45"/>
      <c r="T79" s="310"/>
    </row>
    <row r="80" spans="1:20" s="172" customFormat="1" ht="12.75" hidden="1">
      <c r="A80" s="279"/>
      <c r="B80" s="281"/>
      <c r="C80" s="174" t="s">
        <v>44</v>
      </c>
      <c r="D80" s="45">
        <v>0</v>
      </c>
      <c r="E80" s="45">
        <v>0</v>
      </c>
      <c r="F80" s="45">
        <v>0</v>
      </c>
      <c r="G80" s="45">
        <v>0</v>
      </c>
      <c r="H80" s="110"/>
      <c r="I80" s="110"/>
      <c r="J80" s="110"/>
      <c r="K80" s="110"/>
      <c r="L80" s="163"/>
      <c r="M80" s="163"/>
      <c r="N80" s="163"/>
      <c r="O80" s="223"/>
      <c r="P80" s="223"/>
      <c r="Q80" s="45"/>
      <c r="R80" s="45"/>
      <c r="S80" s="45"/>
      <c r="T80" s="310"/>
    </row>
    <row r="81" spans="1:20" s="172" customFormat="1" ht="12.75" hidden="1">
      <c r="A81" s="279"/>
      <c r="B81" s="281"/>
      <c r="C81" s="151" t="s">
        <v>46</v>
      </c>
      <c r="D81" s="45">
        <v>0</v>
      </c>
      <c r="E81" s="45">
        <v>0</v>
      </c>
      <c r="F81" s="45">
        <v>0</v>
      </c>
      <c r="G81" s="45">
        <v>0</v>
      </c>
      <c r="H81" s="110"/>
      <c r="I81" s="110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310"/>
    </row>
    <row r="82" spans="1:20" s="172" customFormat="1" ht="12.75" hidden="1">
      <c r="A82" s="279"/>
      <c r="B82" s="281"/>
      <c r="C82" s="151" t="s">
        <v>47</v>
      </c>
      <c r="D82" s="45">
        <v>0</v>
      </c>
      <c r="E82" s="45">
        <v>0</v>
      </c>
      <c r="F82" s="45">
        <v>0</v>
      </c>
      <c r="G82" s="45">
        <v>0</v>
      </c>
      <c r="H82" s="110"/>
      <c r="I82" s="110"/>
      <c r="J82" s="110"/>
      <c r="K82" s="110"/>
      <c r="L82" s="163"/>
      <c r="M82" s="163"/>
      <c r="N82" s="163"/>
      <c r="O82" s="223"/>
      <c r="P82" s="223"/>
      <c r="Q82" s="45"/>
      <c r="R82" s="45"/>
      <c r="S82" s="45"/>
      <c r="T82" s="310"/>
    </row>
    <row r="83" spans="1:20" s="172" customFormat="1" ht="12.75" hidden="1">
      <c r="A83" s="279"/>
      <c r="B83" s="281"/>
      <c r="C83" s="151" t="s">
        <v>48</v>
      </c>
      <c r="D83" s="45">
        <f>'06. Пр.1 Распределение. Отч.7'!H33</f>
        <v>26478264.510000002</v>
      </c>
      <c r="E83" s="45">
        <f>'06. Пр.1 Распределение. Отч.7'!I33</f>
        <v>0</v>
      </c>
      <c r="F83" s="45">
        <f>'06. Пр.1 Распределение. Отч.7'!J33</f>
        <v>0</v>
      </c>
      <c r="G83" s="45">
        <f>'06. Пр.1 Распределение. Отч.7'!K33</f>
        <v>26478264.510000002</v>
      </c>
      <c r="H83" s="111">
        <f>'06. Пр.1 Распределение. Отч.7'!L35</f>
        <v>0</v>
      </c>
      <c r="I83" s="111">
        <f>'06. Пр.1 Распределение. Отч.7'!M35</f>
        <v>0</v>
      </c>
      <c r="J83" s="111">
        <f>'06. Пр.1 Распределение. Отч.7'!N35</f>
        <v>0</v>
      </c>
      <c r="K83" s="111">
        <f>'06. Пр.1 Распределение. Отч.7'!O35</f>
        <v>0</v>
      </c>
      <c r="L83" s="111">
        <f>'06. Пр.1 Распределение. Отч.7'!P35</f>
        <v>0</v>
      </c>
      <c r="M83" s="111">
        <f>'06. Пр.1 Распределение. Отч.7'!Q35</f>
        <v>0</v>
      </c>
      <c r="N83" s="111">
        <f>'06. Пр.1 Распределение. Отч.7'!R35</f>
        <v>1572768.37</v>
      </c>
      <c r="O83" s="111">
        <f>'06. Пр.1 Распределение. Отч.7'!S35</f>
        <v>1494129.95</v>
      </c>
      <c r="P83" s="111">
        <f>'06. Пр.1 Распределение. Отч.7'!T35</f>
        <v>26478264.510000002</v>
      </c>
      <c r="Q83" s="111"/>
      <c r="R83" s="111">
        <f>'06. Пр.1 Распределение. Отч.7'!V35</f>
        <v>0</v>
      </c>
      <c r="S83" s="111">
        <f>'06. Пр.1 Распределение. Отч.7'!W35</f>
        <v>0</v>
      </c>
      <c r="T83" s="310"/>
    </row>
    <row r="84" spans="1:20" s="172" customFormat="1" ht="12.75" hidden="1">
      <c r="A84" s="280"/>
      <c r="B84" s="281"/>
      <c r="C84" s="151" t="s">
        <v>49</v>
      </c>
      <c r="D84" s="45">
        <v>0</v>
      </c>
      <c r="E84" s="45">
        <v>0</v>
      </c>
      <c r="F84" s="45">
        <v>0</v>
      </c>
      <c r="G84" s="45">
        <v>0</v>
      </c>
      <c r="H84" s="110"/>
      <c r="I84" s="110"/>
      <c r="J84" s="110"/>
      <c r="K84" s="110"/>
      <c r="L84" s="163"/>
      <c r="M84" s="163"/>
      <c r="N84" s="163"/>
      <c r="O84" s="163"/>
      <c r="P84" s="45"/>
      <c r="Q84" s="45"/>
      <c r="R84" s="45"/>
      <c r="S84" s="45"/>
      <c r="T84" s="311"/>
    </row>
    <row r="85" spans="1:20" s="34" customFormat="1" ht="15" hidden="1" customHeight="1">
      <c r="A85" s="278" t="s">
        <v>339</v>
      </c>
      <c r="B85" s="281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73" t="s">
        <v>56</v>
      </c>
      <c r="D85" s="74">
        <f>D87+D88+D89+D90+D91</f>
        <v>370541.24</v>
      </c>
      <c r="E85" s="74">
        <f t="shared" ref="E85:S85" si="53">E87+E88+E89+E90+E91</f>
        <v>0</v>
      </c>
      <c r="F85" s="74">
        <f t="shared" si="53"/>
        <v>0</v>
      </c>
      <c r="G85" s="74">
        <f t="shared" si="53"/>
        <v>370541.24</v>
      </c>
      <c r="H85" s="74">
        <f t="shared" si="53"/>
        <v>0</v>
      </c>
      <c r="I85" s="74">
        <f t="shared" si="53"/>
        <v>0</v>
      </c>
      <c r="J85" s="74">
        <f t="shared" si="53"/>
        <v>0</v>
      </c>
      <c r="K85" s="74">
        <f t="shared" si="53"/>
        <v>0</v>
      </c>
      <c r="L85" s="74">
        <f t="shared" si="53"/>
        <v>0</v>
      </c>
      <c r="M85" s="74">
        <f t="shared" ref="M85" si="54">M87+M88+M89+M90+M91</f>
        <v>0</v>
      </c>
      <c r="N85" s="74">
        <f t="shared" si="53"/>
        <v>370541.24</v>
      </c>
      <c r="O85" s="74">
        <f t="shared" ref="O85:P85" si="55">O87+O88+O89+O90+O91</f>
        <v>370541.24</v>
      </c>
      <c r="P85" s="74">
        <f t="shared" si="55"/>
        <v>370541.24</v>
      </c>
      <c r="Q85" s="74"/>
      <c r="R85" s="74">
        <f t="shared" si="53"/>
        <v>0</v>
      </c>
      <c r="S85" s="74">
        <f t="shared" si="53"/>
        <v>0</v>
      </c>
      <c r="T85" s="309"/>
    </row>
    <row r="86" spans="1:20" s="172" customFormat="1" ht="12.75" hidden="1">
      <c r="A86" s="279"/>
      <c r="B86" s="281"/>
      <c r="C86" s="151" t="s">
        <v>45</v>
      </c>
      <c r="D86" s="45"/>
      <c r="E86" s="45"/>
      <c r="F86" s="45"/>
      <c r="G86" s="45"/>
      <c r="H86" s="110"/>
      <c r="I86" s="110"/>
      <c r="J86" s="110"/>
      <c r="K86" s="110"/>
      <c r="L86" s="163"/>
      <c r="M86" s="163"/>
      <c r="N86" s="163"/>
      <c r="O86" s="223"/>
      <c r="P86" s="223"/>
      <c r="Q86" s="45"/>
      <c r="R86" s="45"/>
      <c r="S86" s="45"/>
      <c r="T86" s="310"/>
    </row>
    <row r="87" spans="1:20" s="172" customFormat="1" ht="12.75" hidden="1">
      <c r="A87" s="279"/>
      <c r="B87" s="281"/>
      <c r="C87" s="174" t="s">
        <v>44</v>
      </c>
      <c r="D87" s="45">
        <v>0</v>
      </c>
      <c r="E87" s="45">
        <v>0</v>
      </c>
      <c r="F87" s="45">
        <v>0</v>
      </c>
      <c r="G87" s="45">
        <v>0</v>
      </c>
      <c r="H87" s="110"/>
      <c r="I87" s="110"/>
      <c r="J87" s="110"/>
      <c r="K87" s="110"/>
      <c r="L87" s="163"/>
      <c r="M87" s="163"/>
      <c r="N87" s="163"/>
      <c r="O87" s="223"/>
      <c r="P87" s="223"/>
      <c r="Q87" s="45"/>
      <c r="R87" s="45"/>
      <c r="S87" s="45"/>
      <c r="T87" s="310"/>
    </row>
    <row r="88" spans="1:20" s="172" customFormat="1" ht="12.75" hidden="1">
      <c r="A88" s="279"/>
      <c r="B88" s="281"/>
      <c r="C88" s="151" t="s">
        <v>46</v>
      </c>
      <c r="D88" s="45">
        <v>0</v>
      </c>
      <c r="E88" s="45">
        <v>0</v>
      </c>
      <c r="F88" s="45">
        <v>0</v>
      </c>
      <c r="G88" s="45">
        <v>0</v>
      </c>
      <c r="H88" s="110"/>
      <c r="I88" s="110"/>
      <c r="J88" s="110"/>
      <c r="K88" s="110"/>
      <c r="L88" s="163"/>
      <c r="M88" s="163"/>
      <c r="N88" s="163"/>
      <c r="O88" s="223"/>
      <c r="P88" s="223"/>
      <c r="Q88" s="45"/>
      <c r="R88" s="45"/>
      <c r="S88" s="45"/>
      <c r="T88" s="310"/>
    </row>
    <row r="89" spans="1:20" s="172" customFormat="1" ht="12.75" hidden="1">
      <c r="A89" s="279"/>
      <c r="B89" s="281"/>
      <c r="C89" s="151" t="s">
        <v>47</v>
      </c>
      <c r="D89" s="45">
        <v>0</v>
      </c>
      <c r="E89" s="45">
        <v>0</v>
      </c>
      <c r="F89" s="45">
        <v>0</v>
      </c>
      <c r="G89" s="45">
        <v>0</v>
      </c>
      <c r="H89" s="110"/>
      <c r="I89" s="110"/>
      <c r="J89" s="110"/>
      <c r="K89" s="110"/>
      <c r="L89" s="163"/>
      <c r="M89" s="163"/>
      <c r="N89" s="163"/>
      <c r="O89" s="223"/>
      <c r="P89" s="223"/>
      <c r="Q89" s="45"/>
      <c r="R89" s="45"/>
      <c r="S89" s="45"/>
      <c r="T89" s="310"/>
    </row>
    <row r="90" spans="1:20" s="172" customFormat="1" ht="12.75" hidden="1">
      <c r="A90" s="279"/>
      <c r="B90" s="281"/>
      <c r="C90" s="151" t="s">
        <v>48</v>
      </c>
      <c r="D90" s="45">
        <f>'06. Пр.1 Распределение. Отч.7'!H36</f>
        <v>370541.24</v>
      </c>
      <c r="E90" s="45">
        <f>'06. Пр.1 Распределение. Отч.7'!I36</f>
        <v>0</v>
      </c>
      <c r="F90" s="45">
        <f>'06. Пр.1 Распределение. Отч.7'!J36</f>
        <v>0</v>
      </c>
      <c r="G90" s="45">
        <f>'06. Пр.1 Распределение. Отч.7'!K36</f>
        <v>370541.24</v>
      </c>
      <c r="H90" s="111">
        <f>'06. Пр.1 Распределение. Отч.7'!L38</f>
        <v>0</v>
      </c>
      <c r="I90" s="111">
        <f>'06. Пр.1 Распределение. Отч.7'!M38</f>
        <v>0</v>
      </c>
      <c r="J90" s="111">
        <f>'06. Пр.1 Распределение. Отч.7'!N38</f>
        <v>0</v>
      </c>
      <c r="K90" s="111">
        <f>'06. Пр.1 Распределение. Отч.7'!O38</f>
        <v>0</v>
      </c>
      <c r="L90" s="111">
        <f>'06. Пр.1 Распределение. Отч.7'!P38</f>
        <v>0</v>
      </c>
      <c r="M90" s="111">
        <f>'06. Пр.1 Распределение. Отч.7'!Q38</f>
        <v>0</v>
      </c>
      <c r="N90" s="111">
        <f>'06. Пр.1 Распределение. Отч.7'!R38</f>
        <v>370541.24</v>
      </c>
      <c r="O90" s="111">
        <f>'06. Пр.1 Распределение. Отч.7'!S38</f>
        <v>370541.24</v>
      </c>
      <c r="P90" s="111">
        <f>'06. Пр.1 Распределение. Отч.7'!T38</f>
        <v>370541.24</v>
      </c>
      <c r="Q90" s="111"/>
      <c r="R90" s="111">
        <f>'06. Пр.1 Распределение. Отч.7'!V38</f>
        <v>0</v>
      </c>
      <c r="S90" s="111">
        <f>'06. Пр.1 Распределение. Отч.7'!W38</f>
        <v>0</v>
      </c>
      <c r="T90" s="310"/>
    </row>
    <row r="91" spans="1:20" s="172" customFormat="1" ht="12.75" hidden="1">
      <c r="A91" s="280"/>
      <c r="B91" s="281"/>
      <c r="C91" s="151" t="s">
        <v>49</v>
      </c>
      <c r="D91" s="45">
        <v>0</v>
      </c>
      <c r="E91" s="45">
        <v>0</v>
      </c>
      <c r="F91" s="45">
        <v>0</v>
      </c>
      <c r="G91" s="45">
        <v>0</v>
      </c>
      <c r="H91" s="110"/>
      <c r="I91" s="110"/>
      <c r="J91" s="110"/>
      <c r="K91" s="110"/>
      <c r="L91" s="163"/>
      <c r="M91" s="163"/>
      <c r="N91" s="163"/>
      <c r="O91" s="163"/>
      <c r="P91" s="45"/>
      <c r="Q91" s="45"/>
      <c r="R91" s="45"/>
      <c r="S91" s="45"/>
      <c r="T91" s="311"/>
    </row>
    <row r="92" spans="1:20" s="34" customFormat="1" ht="15" hidden="1" customHeight="1">
      <c r="A92" s="278" t="s">
        <v>340</v>
      </c>
      <c r="B92" s="281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73" t="s">
        <v>56</v>
      </c>
      <c r="D92" s="74">
        <f>D94+D95+D96+D97+D98</f>
        <v>0</v>
      </c>
      <c r="E92" s="74">
        <f t="shared" ref="E92:S92" si="56">E94+E95+E96+E97+E98</f>
        <v>5000000</v>
      </c>
      <c r="F92" s="74">
        <f t="shared" si="56"/>
        <v>5000000</v>
      </c>
      <c r="G92" s="74">
        <f t="shared" si="56"/>
        <v>10000000</v>
      </c>
      <c r="H92" s="74">
        <f t="shared" si="56"/>
        <v>0</v>
      </c>
      <c r="I92" s="74">
        <f t="shared" si="56"/>
        <v>0</v>
      </c>
      <c r="J92" s="74">
        <f t="shared" si="56"/>
        <v>0</v>
      </c>
      <c r="K92" s="74">
        <f t="shared" si="56"/>
        <v>0</v>
      </c>
      <c r="L92" s="74">
        <f t="shared" si="56"/>
        <v>0</v>
      </c>
      <c r="M92" s="74">
        <f t="shared" ref="M92" si="57">M94+M95+M96+M97+M98</f>
        <v>0</v>
      </c>
      <c r="N92" s="74">
        <f t="shared" si="56"/>
        <v>0</v>
      </c>
      <c r="O92" s="74">
        <f t="shared" ref="O92:P92" si="58">O94+O95+O96+O97+O98</f>
        <v>0</v>
      </c>
      <c r="P92" s="74">
        <f t="shared" si="58"/>
        <v>0</v>
      </c>
      <c r="Q92" s="74"/>
      <c r="R92" s="74">
        <f t="shared" si="56"/>
        <v>0</v>
      </c>
      <c r="S92" s="74">
        <f t="shared" si="56"/>
        <v>0</v>
      </c>
      <c r="T92" s="309"/>
    </row>
    <row r="93" spans="1:20" s="34" customFormat="1" hidden="1">
      <c r="A93" s="279"/>
      <c r="B93" s="281"/>
      <c r="C93" s="173" t="s">
        <v>45</v>
      </c>
      <c r="D93" s="74"/>
      <c r="E93" s="74"/>
      <c r="F93" s="74"/>
      <c r="G93" s="74"/>
      <c r="H93" s="85"/>
      <c r="I93" s="85"/>
      <c r="J93" s="85"/>
      <c r="K93" s="85"/>
      <c r="L93" s="162"/>
      <c r="M93" s="162"/>
      <c r="N93" s="162"/>
      <c r="O93" s="221"/>
      <c r="P93" s="221"/>
      <c r="Q93" s="74"/>
      <c r="R93" s="74"/>
      <c r="S93" s="74"/>
      <c r="T93" s="310"/>
    </row>
    <row r="94" spans="1:20" s="172" customFormat="1" ht="12.75" hidden="1">
      <c r="A94" s="279"/>
      <c r="B94" s="281"/>
      <c r="C94" s="174" t="s">
        <v>44</v>
      </c>
      <c r="D94" s="45">
        <v>0</v>
      </c>
      <c r="E94" s="45">
        <v>0</v>
      </c>
      <c r="F94" s="45">
        <v>0</v>
      </c>
      <c r="G94" s="45">
        <v>0</v>
      </c>
      <c r="H94" s="110"/>
      <c r="I94" s="110"/>
      <c r="J94" s="110"/>
      <c r="K94" s="110"/>
      <c r="L94" s="163"/>
      <c r="M94" s="163"/>
      <c r="N94" s="163"/>
      <c r="O94" s="223"/>
      <c r="P94" s="223"/>
      <c r="Q94" s="45"/>
      <c r="R94" s="45"/>
      <c r="S94" s="45"/>
      <c r="T94" s="310"/>
    </row>
    <row r="95" spans="1:20" s="172" customFormat="1" ht="12.75" hidden="1">
      <c r="A95" s="279"/>
      <c r="B95" s="281"/>
      <c r="C95" s="151" t="s">
        <v>46</v>
      </c>
      <c r="D95" s="46">
        <v>0</v>
      </c>
      <c r="E95" s="46">
        <v>0</v>
      </c>
      <c r="F95" s="46">
        <v>0</v>
      </c>
      <c r="G95" s="46">
        <v>0</v>
      </c>
      <c r="H95" s="110"/>
      <c r="I95" s="110"/>
      <c r="J95" s="110"/>
      <c r="K95" s="110"/>
      <c r="L95" s="163"/>
      <c r="M95" s="163"/>
      <c r="N95" s="163"/>
      <c r="O95" s="223"/>
      <c r="P95" s="223"/>
      <c r="Q95" s="45"/>
      <c r="R95" s="45"/>
      <c r="S95" s="45"/>
      <c r="T95" s="310"/>
    </row>
    <row r="96" spans="1:20" s="172" customFormat="1" ht="12.75" hidden="1">
      <c r="A96" s="279"/>
      <c r="B96" s="281"/>
      <c r="C96" s="151" t="s">
        <v>47</v>
      </c>
      <c r="D96" s="45">
        <v>0</v>
      </c>
      <c r="E96" s="45">
        <v>0</v>
      </c>
      <c r="F96" s="45">
        <v>0</v>
      </c>
      <c r="G96" s="45">
        <v>0</v>
      </c>
      <c r="H96" s="110"/>
      <c r="I96" s="110"/>
      <c r="J96" s="110"/>
      <c r="K96" s="110"/>
      <c r="L96" s="163"/>
      <c r="M96" s="163"/>
      <c r="N96" s="163"/>
      <c r="O96" s="223"/>
      <c r="P96" s="223"/>
      <c r="Q96" s="45"/>
      <c r="R96" s="45"/>
      <c r="S96" s="45"/>
      <c r="T96" s="310"/>
    </row>
    <row r="97" spans="1:20" s="172" customFormat="1" ht="12.75" hidden="1">
      <c r="A97" s="279"/>
      <c r="B97" s="281"/>
      <c r="C97" s="151" t="s">
        <v>48</v>
      </c>
      <c r="D97" s="46">
        <f>'06. Пр.1 Распределение. Отч.7'!H39</f>
        <v>0</v>
      </c>
      <c r="E97" s="46">
        <f>'06. Пр.1 Распределение. Отч.7'!I39</f>
        <v>5000000</v>
      </c>
      <c r="F97" s="46">
        <f>'06. Пр.1 Распределение. Отч.7'!J39</f>
        <v>5000000</v>
      </c>
      <c r="G97" s="46">
        <f>'06. Пр.1 Распределение. Отч.7'!K39</f>
        <v>10000000</v>
      </c>
      <c r="H97" s="111">
        <f>'06. Пр.1 Распределение. Отч.7'!L41</f>
        <v>0</v>
      </c>
      <c r="I97" s="111">
        <f>'06. Пр.1 Распределение. Отч.7'!M41</f>
        <v>0</v>
      </c>
      <c r="J97" s="111">
        <f>'06. Пр.1 Распределение. Отч.7'!N41</f>
        <v>0</v>
      </c>
      <c r="K97" s="111">
        <f>'06. Пр.1 Распределение. Отч.7'!O41</f>
        <v>0</v>
      </c>
      <c r="L97" s="111">
        <f>'06. Пр.1 Распределение. Отч.7'!P41</f>
        <v>0</v>
      </c>
      <c r="M97" s="111">
        <f>'06. Пр.1 Распределение. Отч.7'!Q41</f>
        <v>0</v>
      </c>
      <c r="N97" s="111">
        <f>'06. Пр.1 Распределение. Отч.7'!R41</f>
        <v>0</v>
      </c>
      <c r="O97" s="111">
        <f>'06. Пр.1 Распределение. Отч.7'!S41</f>
        <v>0</v>
      </c>
      <c r="P97" s="111">
        <f>'06. Пр.1 Распределение. Отч.7'!T41</f>
        <v>0</v>
      </c>
      <c r="Q97" s="111"/>
      <c r="R97" s="111">
        <f>'06. Пр.1 Распределение. Отч.7'!V41</f>
        <v>0</v>
      </c>
      <c r="S97" s="111">
        <f>'06. Пр.1 Распределение. Отч.7'!W41</f>
        <v>0</v>
      </c>
      <c r="T97" s="310"/>
    </row>
    <row r="98" spans="1:20" s="172" customFormat="1" ht="12.75" hidden="1">
      <c r="A98" s="280"/>
      <c r="B98" s="281"/>
      <c r="C98" s="151" t="s">
        <v>49</v>
      </c>
      <c r="D98" s="45">
        <v>0</v>
      </c>
      <c r="E98" s="45">
        <v>0</v>
      </c>
      <c r="F98" s="45">
        <v>0</v>
      </c>
      <c r="G98" s="45">
        <v>0</v>
      </c>
      <c r="H98" s="110"/>
      <c r="I98" s="110"/>
      <c r="J98" s="110"/>
      <c r="K98" s="110"/>
      <c r="L98" s="163"/>
      <c r="M98" s="163"/>
      <c r="N98" s="163"/>
      <c r="O98" s="163"/>
      <c r="P98" s="45"/>
      <c r="Q98" s="45"/>
      <c r="R98" s="45"/>
      <c r="S98" s="45"/>
      <c r="T98" s="311"/>
    </row>
    <row r="99" spans="1:20" s="34" customFormat="1" ht="15" hidden="1" customHeight="1">
      <c r="A99" s="278" t="s">
        <v>341</v>
      </c>
      <c r="B99" s="281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73" t="s">
        <v>56</v>
      </c>
      <c r="D99" s="74">
        <f>D101+D102+D103+D104+D105</f>
        <v>100000</v>
      </c>
      <c r="E99" s="74">
        <f t="shared" ref="E99:N99" si="59">E101+E102+E103+E104+E105</f>
        <v>0</v>
      </c>
      <c r="F99" s="74">
        <f t="shared" si="59"/>
        <v>0</v>
      </c>
      <c r="G99" s="74">
        <f t="shared" si="59"/>
        <v>100000</v>
      </c>
      <c r="H99" s="74">
        <f t="shared" si="59"/>
        <v>0</v>
      </c>
      <c r="I99" s="74">
        <f t="shared" si="59"/>
        <v>0</v>
      </c>
      <c r="J99" s="74">
        <f t="shared" si="59"/>
        <v>0</v>
      </c>
      <c r="K99" s="74">
        <f t="shared" si="59"/>
        <v>0</v>
      </c>
      <c r="L99" s="74">
        <f t="shared" si="59"/>
        <v>100000</v>
      </c>
      <c r="M99" s="74">
        <f t="shared" si="59"/>
        <v>0</v>
      </c>
      <c r="N99" s="74">
        <f t="shared" si="59"/>
        <v>100000</v>
      </c>
      <c r="O99" s="74">
        <f t="shared" ref="O99:P99" si="60">O101+O102+O103+O104+O105</f>
        <v>0</v>
      </c>
      <c r="P99" s="74">
        <f t="shared" si="60"/>
        <v>100000</v>
      </c>
      <c r="Q99" s="74"/>
      <c r="R99" s="74">
        <f t="shared" ref="R99:S99" si="61">R101+R102+R103+R104+R105</f>
        <v>0</v>
      </c>
      <c r="S99" s="74">
        <f t="shared" si="61"/>
        <v>0</v>
      </c>
      <c r="T99" s="309"/>
    </row>
    <row r="100" spans="1:20" s="34" customFormat="1" hidden="1">
      <c r="A100" s="279"/>
      <c r="B100" s="281"/>
      <c r="C100" s="173" t="s">
        <v>45</v>
      </c>
      <c r="D100" s="74"/>
      <c r="E100" s="74"/>
      <c r="F100" s="74"/>
      <c r="G100" s="74"/>
      <c r="H100" s="85"/>
      <c r="I100" s="85"/>
      <c r="J100" s="85"/>
      <c r="K100" s="85"/>
      <c r="L100" s="162"/>
      <c r="M100" s="162"/>
      <c r="N100" s="162"/>
      <c r="O100" s="221"/>
      <c r="P100" s="221"/>
      <c r="Q100" s="74"/>
      <c r="R100" s="74"/>
      <c r="S100" s="74"/>
      <c r="T100" s="310"/>
    </row>
    <row r="101" spans="1:20" s="172" customFormat="1" ht="12.75" hidden="1">
      <c r="A101" s="279"/>
      <c r="B101" s="281"/>
      <c r="C101" s="174" t="s">
        <v>44</v>
      </c>
      <c r="D101" s="45">
        <v>0</v>
      </c>
      <c r="E101" s="45">
        <v>0</v>
      </c>
      <c r="F101" s="45">
        <v>0</v>
      </c>
      <c r="G101" s="45">
        <v>0</v>
      </c>
      <c r="H101" s="110"/>
      <c r="I101" s="110"/>
      <c r="J101" s="110"/>
      <c r="K101" s="110"/>
      <c r="L101" s="163"/>
      <c r="M101" s="163"/>
      <c r="N101" s="163"/>
      <c r="O101" s="223"/>
      <c r="P101" s="223"/>
      <c r="Q101" s="45"/>
      <c r="R101" s="45"/>
      <c r="S101" s="45"/>
      <c r="T101" s="310"/>
    </row>
    <row r="102" spans="1:20" s="172" customFormat="1" ht="12.75" hidden="1">
      <c r="A102" s="279"/>
      <c r="B102" s="281"/>
      <c r="C102" s="151" t="s">
        <v>46</v>
      </c>
      <c r="D102" s="46">
        <v>0</v>
      </c>
      <c r="E102" s="46">
        <v>0</v>
      </c>
      <c r="F102" s="46">
        <v>0</v>
      </c>
      <c r="G102" s="46">
        <v>0</v>
      </c>
      <c r="H102" s="110"/>
      <c r="I102" s="110"/>
      <c r="J102" s="110"/>
      <c r="K102" s="110"/>
      <c r="L102" s="163"/>
      <c r="M102" s="163"/>
      <c r="N102" s="163"/>
      <c r="O102" s="223"/>
      <c r="P102" s="223"/>
      <c r="Q102" s="45"/>
      <c r="R102" s="45"/>
      <c r="S102" s="45"/>
      <c r="T102" s="310"/>
    </row>
    <row r="103" spans="1:20" s="172" customFormat="1" ht="12.75" hidden="1">
      <c r="A103" s="279"/>
      <c r="B103" s="281"/>
      <c r="C103" s="151" t="s">
        <v>47</v>
      </c>
      <c r="D103" s="45">
        <v>0</v>
      </c>
      <c r="E103" s="45">
        <v>0</v>
      </c>
      <c r="F103" s="45">
        <v>0</v>
      </c>
      <c r="G103" s="45">
        <v>0</v>
      </c>
      <c r="H103" s="110"/>
      <c r="I103" s="110"/>
      <c r="J103" s="110"/>
      <c r="K103" s="110"/>
      <c r="L103" s="163"/>
      <c r="M103" s="163"/>
      <c r="N103" s="163"/>
      <c r="O103" s="223"/>
      <c r="P103" s="223"/>
      <c r="Q103" s="45"/>
      <c r="R103" s="45"/>
      <c r="S103" s="45"/>
      <c r="T103" s="310"/>
    </row>
    <row r="104" spans="1:20" s="172" customFormat="1" ht="12.75" hidden="1">
      <c r="A104" s="279"/>
      <c r="B104" s="281"/>
      <c r="C104" s="151" t="s">
        <v>48</v>
      </c>
      <c r="D104" s="46">
        <f>'ПР3. 10.ПП1.Дороги.2.Мер.'!H21</f>
        <v>100000</v>
      </c>
      <c r="E104" s="46">
        <f>'ПР3. 10.ПП1.Дороги.2.Мер.'!I21</f>
        <v>0</v>
      </c>
      <c r="F104" s="46">
        <f>'ПР3. 10.ПП1.Дороги.2.Мер.'!J21</f>
        <v>0</v>
      </c>
      <c r="G104" s="46">
        <f>'ПР3. 10.ПП1.Дороги.2.Мер.'!K21</f>
        <v>100000</v>
      </c>
      <c r="H104" s="111">
        <f>'06. Пр.1 Распределение. Отч.7'!L44</f>
        <v>0</v>
      </c>
      <c r="I104" s="111">
        <f>'06. Пр.1 Распределение. Отч.7'!M44</f>
        <v>0</v>
      </c>
      <c r="J104" s="111">
        <f>'06. Пр.1 Распределение. Отч.7'!N44</f>
        <v>0</v>
      </c>
      <c r="K104" s="111">
        <f>'06. Пр.1 Распределение. Отч.7'!O44</f>
        <v>0</v>
      </c>
      <c r="L104" s="111">
        <f>'06. Пр.1 Распределение. Отч.7'!P44</f>
        <v>100000</v>
      </c>
      <c r="M104" s="111">
        <f>'06. Пр.1 Распределение. Отч.7'!Q44</f>
        <v>0</v>
      </c>
      <c r="N104" s="111">
        <f>'06. Пр.1 Распределение. Отч.7'!R44</f>
        <v>100000</v>
      </c>
      <c r="O104" s="111">
        <f>'06. Пр.1 Распределение. Отч.7'!S44</f>
        <v>0</v>
      </c>
      <c r="P104" s="111">
        <f>'06. Пр.1 Распределение. Отч.7'!T44</f>
        <v>100000</v>
      </c>
      <c r="Q104" s="111"/>
      <c r="R104" s="111">
        <f>'06. Пр.1 Распределение. Отч.7'!V44</f>
        <v>0</v>
      </c>
      <c r="S104" s="111">
        <f>'06. Пр.1 Распределение. Отч.7'!W44</f>
        <v>0</v>
      </c>
      <c r="T104" s="310"/>
    </row>
    <row r="105" spans="1:20" s="172" customFormat="1" ht="12.75" hidden="1">
      <c r="A105" s="280"/>
      <c r="B105" s="281"/>
      <c r="C105" s="151" t="s">
        <v>49</v>
      </c>
      <c r="D105" s="45">
        <v>0</v>
      </c>
      <c r="E105" s="45">
        <v>0</v>
      </c>
      <c r="F105" s="45">
        <v>0</v>
      </c>
      <c r="G105" s="45">
        <v>0</v>
      </c>
      <c r="H105" s="110"/>
      <c r="I105" s="110"/>
      <c r="J105" s="110"/>
      <c r="K105" s="110"/>
      <c r="L105" s="163"/>
      <c r="M105" s="163"/>
      <c r="N105" s="163"/>
      <c r="O105" s="163"/>
      <c r="P105" s="45"/>
      <c r="Q105" s="45"/>
      <c r="R105" s="45"/>
      <c r="S105" s="45"/>
      <c r="T105" s="311"/>
    </row>
    <row r="106" spans="1:20" s="34" customFormat="1" ht="15" hidden="1" customHeight="1">
      <c r="A106" s="278" t="s">
        <v>368</v>
      </c>
      <c r="B106" s="281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73" t="s">
        <v>56</v>
      </c>
      <c r="D106" s="74">
        <f>D108+D109+D110+D111+D112</f>
        <v>10000000</v>
      </c>
      <c r="E106" s="74">
        <f t="shared" ref="E106:N106" si="62">E108+E109+E110+E111+E112</f>
        <v>0</v>
      </c>
      <c r="F106" s="74">
        <f t="shared" si="62"/>
        <v>0</v>
      </c>
      <c r="G106" s="74">
        <f t="shared" si="62"/>
        <v>10000000</v>
      </c>
      <c r="H106" s="74">
        <f t="shared" si="62"/>
        <v>0</v>
      </c>
      <c r="I106" s="74">
        <f t="shared" si="62"/>
        <v>0</v>
      </c>
      <c r="J106" s="74">
        <f t="shared" si="62"/>
        <v>0</v>
      </c>
      <c r="K106" s="74">
        <f t="shared" si="62"/>
        <v>0</v>
      </c>
      <c r="L106" s="74">
        <f t="shared" si="62"/>
        <v>0</v>
      </c>
      <c r="M106" s="74">
        <f t="shared" si="62"/>
        <v>0</v>
      </c>
      <c r="N106" s="74">
        <f t="shared" si="62"/>
        <v>10000000</v>
      </c>
      <c r="O106" s="74">
        <f t="shared" ref="O106:P106" si="63">O108+O109+O110+O111+O112</f>
        <v>10000000</v>
      </c>
      <c r="P106" s="74">
        <f t="shared" si="63"/>
        <v>10000000</v>
      </c>
      <c r="Q106" s="74"/>
      <c r="R106" s="74">
        <f t="shared" ref="R106:S106" si="64">R108+R109+R110+R111+R112</f>
        <v>0</v>
      </c>
      <c r="S106" s="74">
        <f t="shared" si="64"/>
        <v>0</v>
      </c>
      <c r="T106" s="309"/>
    </row>
    <row r="107" spans="1:20" s="34" customFormat="1" hidden="1">
      <c r="A107" s="279"/>
      <c r="B107" s="281"/>
      <c r="C107" s="173" t="s">
        <v>45</v>
      </c>
      <c r="D107" s="74"/>
      <c r="E107" s="74"/>
      <c r="F107" s="74"/>
      <c r="G107" s="74"/>
      <c r="H107" s="85"/>
      <c r="I107" s="85"/>
      <c r="J107" s="85"/>
      <c r="K107" s="85"/>
      <c r="L107" s="189"/>
      <c r="M107" s="189"/>
      <c r="N107" s="189"/>
      <c r="O107" s="221"/>
      <c r="P107" s="221"/>
      <c r="Q107" s="74"/>
      <c r="R107" s="74"/>
      <c r="S107" s="74"/>
      <c r="T107" s="310"/>
    </row>
    <row r="108" spans="1:20" s="172" customFormat="1" ht="12.75" hidden="1">
      <c r="A108" s="279"/>
      <c r="B108" s="281"/>
      <c r="C108" s="174" t="s">
        <v>44</v>
      </c>
      <c r="D108" s="45">
        <v>0</v>
      </c>
      <c r="E108" s="45">
        <v>0</v>
      </c>
      <c r="F108" s="45">
        <v>0</v>
      </c>
      <c r="G108" s="45">
        <v>0</v>
      </c>
      <c r="H108" s="110"/>
      <c r="I108" s="110"/>
      <c r="J108" s="110"/>
      <c r="K108" s="110"/>
      <c r="L108" s="188"/>
      <c r="M108" s="188"/>
      <c r="N108" s="188"/>
      <c r="O108" s="223"/>
      <c r="P108" s="223"/>
      <c r="Q108" s="45"/>
      <c r="R108" s="45"/>
      <c r="S108" s="45"/>
      <c r="T108" s="310"/>
    </row>
    <row r="109" spans="1:20" s="172" customFormat="1" ht="12.75" hidden="1">
      <c r="A109" s="279"/>
      <c r="B109" s="281"/>
      <c r="C109" s="151" t="s">
        <v>46</v>
      </c>
      <c r="D109" s="46">
        <f>'ПР3. 10.ПП1.Дороги.2.Мер.'!H22</f>
        <v>10000000</v>
      </c>
      <c r="E109" s="46">
        <f>'ПР3. 10.ПП1.Дороги.2.Мер.'!I22</f>
        <v>0</v>
      </c>
      <c r="F109" s="46">
        <f>'ПР3. 10.ПП1.Дороги.2.Мер.'!J22</f>
        <v>0</v>
      </c>
      <c r="G109" s="46">
        <f>'ПР3. 10.ПП1.Дороги.2.Мер.'!K22</f>
        <v>10000000</v>
      </c>
      <c r="H109" s="227">
        <v>0</v>
      </c>
      <c r="I109" s="227">
        <v>0</v>
      </c>
      <c r="J109" s="111">
        <f>'06. Пр.1 Распределение. Отч.7'!N45</f>
        <v>0</v>
      </c>
      <c r="K109" s="111">
        <f>'06. Пр.1 Распределение. Отч.7'!O45</f>
        <v>0</v>
      </c>
      <c r="L109" s="111">
        <f>'06. Пр.1 Распределение. Отч.7'!P45</f>
        <v>0</v>
      </c>
      <c r="M109" s="111">
        <f>'06. Пр.1 Распределение. Отч.7'!Q45</f>
        <v>0</v>
      </c>
      <c r="N109" s="111">
        <f>'06. Пр.1 Распределение. Отч.7'!R45</f>
        <v>10000000</v>
      </c>
      <c r="O109" s="111">
        <f>'06. Пр.1 Распределение. Отч.7'!S45</f>
        <v>10000000</v>
      </c>
      <c r="P109" s="111">
        <f>'06. Пр.1 Распределение. Отч.7'!T45</f>
        <v>10000000</v>
      </c>
      <c r="Q109" s="111"/>
      <c r="R109" s="45"/>
      <c r="S109" s="45"/>
      <c r="T109" s="310"/>
    </row>
    <row r="110" spans="1:20" s="172" customFormat="1" ht="12.75" hidden="1">
      <c r="A110" s="279"/>
      <c r="B110" s="281"/>
      <c r="C110" s="151" t="s">
        <v>47</v>
      </c>
      <c r="D110" s="45">
        <v>0</v>
      </c>
      <c r="E110" s="45">
        <v>0</v>
      </c>
      <c r="F110" s="45">
        <v>0</v>
      </c>
      <c r="G110" s="45">
        <v>0</v>
      </c>
      <c r="H110" s="110"/>
      <c r="I110" s="110"/>
      <c r="J110" s="110"/>
      <c r="K110" s="110"/>
      <c r="L110" s="188"/>
      <c r="M110" s="188"/>
      <c r="N110" s="188"/>
      <c r="O110" s="223"/>
      <c r="P110" s="223"/>
      <c r="Q110" s="45"/>
      <c r="R110" s="45"/>
      <c r="S110" s="45"/>
      <c r="T110" s="310"/>
    </row>
    <row r="111" spans="1:20" s="172" customFormat="1" ht="12.75" hidden="1">
      <c r="A111" s="279"/>
      <c r="B111" s="281"/>
      <c r="C111" s="151" t="s">
        <v>48</v>
      </c>
      <c r="D111" s="46">
        <f>'ПР3. 10.ПП1.Дороги.2.Мер.'!H29</f>
        <v>0</v>
      </c>
      <c r="E111" s="46">
        <f>'ПР3. 10.ПП1.Дороги.2.Мер.'!I29</f>
        <v>0</v>
      </c>
      <c r="F111" s="46">
        <f>'ПР3. 10.ПП1.Дороги.2.Мер.'!J29</f>
        <v>0</v>
      </c>
      <c r="G111" s="46">
        <f>'ПР3. 10.ПП1.Дороги.2.Мер.'!K29</f>
        <v>0</v>
      </c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>
        <f>'06. Пр.1 Распределение. Отч.7'!V54</f>
        <v>0</v>
      </c>
      <c r="S111" s="111">
        <f>'06. Пр.1 Распределение. Отч.7'!W54</f>
        <v>0</v>
      </c>
      <c r="T111" s="310"/>
    </row>
    <row r="112" spans="1:20" s="172" customFormat="1" ht="12.75" hidden="1">
      <c r="A112" s="280"/>
      <c r="B112" s="281"/>
      <c r="C112" s="151" t="s">
        <v>49</v>
      </c>
      <c r="D112" s="45">
        <v>0</v>
      </c>
      <c r="E112" s="45">
        <v>0</v>
      </c>
      <c r="F112" s="45">
        <v>0</v>
      </c>
      <c r="G112" s="45">
        <v>0</v>
      </c>
      <c r="H112" s="110"/>
      <c r="I112" s="110"/>
      <c r="J112" s="110"/>
      <c r="K112" s="110"/>
      <c r="L112" s="188"/>
      <c r="M112" s="188"/>
      <c r="N112" s="188"/>
      <c r="O112" s="188"/>
      <c r="P112" s="45"/>
      <c r="Q112" s="45"/>
      <c r="R112" s="45"/>
      <c r="S112" s="45"/>
      <c r="T112" s="311"/>
    </row>
    <row r="113" spans="1:20" s="34" customFormat="1" ht="15" hidden="1" customHeight="1">
      <c r="A113" s="278" t="s">
        <v>373</v>
      </c>
      <c r="B113" s="281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73" t="s">
        <v>56</v>
      </c>
      <c r="D113" s="74">
        <f>D115+D116+D117+D118+D119</f>
        <v>136251.92000000001</v>
      </c>
      <c r="E113" s="74">
        <f t="shared" ref="E113:G113" si="65">E115+E116+E117+E118+E119</f>
        <v>0</v>
      </c>
      <c r="F113" s="74">
        <f t="shared" si="65"/>
        <v>0</v>
      </c>
      <c r="G113" s="74">
        <f t="shared" si="65"/>
        <v>136251.92000000001</v>
      </c>
      <c r="H113" s="74">
        <f t="shared" ref="H113:N113" si="66">H115+H116+H117+H118+H119</f>
        <v>0</v>
      </c>
      <c r="I113" s="74">
        <f t="shared" si="66"/>
        <v>0</v>
      </c>
      <c r="J113" s="74">
        <f t="shared" si="66"/>
        <v>0</v>
      </c>
      <c r="K113" s="74">
        <f t="shared" si="66"/>
        <v>0</v>
      </c>
      <c r="L113" s="74">
        <f t="shared" si="66"/>
        <v>0</v>
      </c>
      <c r="M113" s="74">
        <f t="shared" si="66"/>
        <v>0</v>
      </c>
      <c r="N113" s="74">
        <f t="shared" si="66"/>
        <v>136251.92000000001</v>
      </c>
      <c r="O113" s="74">
        <f t="shared" ref="O113:P113" si="67">O115+O116+O117+O118+O119</f>
        <v>136251.92000000001</v>
      </c>
      <c r="P113" s="74">
        <f t="shared" si="67"/>
        <v>136251.92000000001</v>
      </c>
      <c r="Q113" s="74"/>
      <c r="R113" s="74">
        <f t="shared" ref="R113:S113" si="68">R115+R116+R117+R118+R119</f>
        <v>0</v>
      </c>
      <c r="S113" s="74">
        <f t="shared" si="68"/>
        <v>0</v>
      </c>
      <c r="T113" s="309"/>
    </row>
    <row r="114" spans="1:20" s="34" customFormat="1" hidden="1">
      <c r="A114" s="279"/>
      <c r="B114" s="281"/>
      <c r="C114" s="173" t="s">
        <v>45</v>
      </c>
      <c r="D114" s="74"/>
      <c r="E114" s="74"/>
      <c r="F114" s="74"/>
      <c r="G114" s="74"/>
      <c r="H114" s="85"/>
      <c r="I114" s="85"/>
      <c r="J114" s="85"/>
      <c r="K114" s="85"/>
      <c r="L114" s="216"/>
      <c r="M114" s="216"/>
      <c r="N114" s="216"/>
      <c r="O114" s="221"/>
      <c r="P114" s="221"/>
      <c r="Q114" s="74"/>
      <c r="R114" s="74"/>
      <c r="S114" s="74"/>
      <c r="T114" s="310"/>
    </row>
    <row r="115" spans="1:20" s="172" customFormat="1" ht="12.75" hidden="1">
      <c r="A115" s="279"/>
      <c r="B115" s="281"/>
      <c r="C115" s="174" t="s">
        <v>44</v>
      </c>
      <c r="D115" s="45">
        <v>0</v>
      </c>
      <c r="E115" s="45">
        <v>0</v>
      </c>
      <c r="F115" s="45">
        <v>0</v>
      </c>
      <c r="G115" s="45">
        <v>0</v>
      </c>
      <c r="H115" s="110"/>
      <c r="I115" s="110"/>
      <c r="J115" s="110"/>
      <c r="K115" s="110"/>
      <c r="L115" s="217"/>
      <c r="M115" s="217"/>
      <c r="N115" s="217"/>
      <c r="O115" s="223"/>
      <c r="P115" s="223"/>
      <c r="Q115" s="45"/>
      <c r="R115" s="45"/>
      <c r="S115" s="45"/>
      <c r="T115" s="310"/>
    </row>
    <row r="116" spans="1:20" s="172" customFormat="1" ht="12.75" hidden="1">
      <c r="A116" s="279"/>
      <c r="B116" s="281"/>
      <c r="C116" s="151" t="s">
        <v>46</v>
      </c>
      <c r="D116" s="46">
        <f>'ПР3. 10.ПП1.Дороги.2.Мер.'!H29</f>
        <v>0</v>
      </c>
      <c r="E116" s="46">
        <f>'ПР3. 10.ПП1.Дороги.2.Мер.'!I29</f>
        <v>0</v>
      </c>
      <c r="F116" s="46">
        <f>'ПР3. 10.ПП1.Дороги.2.Мер.'!J29</f>
        <v>0</v>
      </c>
      <c r="G116" s="46">
        <f>'ПР3. 10.ПП1.Дороги.2.Мер.'!K29</f>
        <v>0</v>
      </c>
      <c r="H116" s="110"/>
      <c r="I116" s="110"/>
      <c r="J116" s="110"/>
      <c r="K116" s="110"/>
      <c r="L116" s="217"/>
      <c r="M116" s="217"/>
      <c r="N116" s="217"/>
      <c r="O116" s="223"/>
      <c r="P116" s="223"/>
      <c r="Q116" s="45"/>
      <c r="R116" s="45"/>
      <c r="S116" s="45"/>
      <c r="T116" s="310"/>
    </row>
    <row r="117" spans="1:20" s="172" customFormat="1" ht="12.75" hidden="1">
      <c r="A117" s="279"/>
      <c r="B117" s="281"/>
      <c r="C117" s="151" t="s">
        <v>47</v>
      </c>
      <c r="D117" s="45">
        <v>0</v>
      </c>
      <c r="E117" s="45">
        <v>0</v>
      </c>
      <c r="F117" s="45">
        <v>0</v>
      </c>
      <c r="G117" s="45">
        <v>0</v>
      </c>
      <c r="H117" s="110"/>
      <c r="I117" s="110"/>
      <c r="J117" s="110"/>
      <c r="K117" s="110"/>
      <c r="L117" s="217"/>
      <c r="M117" s="217"/>
      <c r="N117" s="217"/>
      <c r="O117" s="223"/>
      <c r="P117" s="223"/>
      <c r="Q117" s="45"/>
      <c r="R117" s="45"/>
      <c r="S117" s="45"/>
      <c r="T117" s="310"/>
    </row>
    <row r="118" spans="1:20" s="172" customFormat="1" ht="12.75" hidden="1">
      <c r="A118" s="279"/>
      <c r="B118" s="281"/>
      <c r="C118" s="151" t="s">
        <v>48</v>
      </c>
      <c r="D118" s="46">
        <f>'ПР3. 10.ПП1.Дороги.2.Мер.'!H23</f>
        <v>136251.92000000001</v>
      </c>
      <c r="E118" s="46">
        <f>'ПР3. 10.ПП1.Дороги.2.Мер.'!I23</f>
        <v>0</v>
      </c>
      <c r="F118" s="46">
        <f>'ПР3. 10.ПП1.Дороги.2.Мер.'!J23</f>
        <v>0</v>
      </c>
      <c r="G118" s="46">
        <f>'ПР3. 10.ПП1.Дороги.2.Мер.'!K23</f>
        <v>136251.92000000001</v>
      </c>
      <c r="H118" s="111">
        <v>0</v>
      </c>
      <c r="I118" s="111">
        <v>0</v>
      </c>
      <c r="J118" s="111">
        <f>'06. Пр.1 Распределение. Отч.7'!N48</f>
        <v>0</v>
      </c>
      <c r="K118" s="111">
        <f>'06. Пр.1 Распределение. Отч.7'!O48</f>
        <v>0</v>
      </c>
      <c r="L118" s="111">
        <f>'06. Пр.1 Распределение. Отч.7'!P48</f>
        <v>0</v>
      </c>
      <c r="M118" s="111">
        <f>'06. Пр.1 Распределение. Отч.7'!Q48</f>
        <v>0</v>
      </c>
      <c r="N118" s="111">
        <f>'06. Пр.1 Распределение. Отч.7'!R48</f>
        <v>136251.92000000001</v>
      </c>
      <c r="O118" s="111">
        <f>'06. Пр.1 Распределение. Отч.7'!S48</f>
        <v>136251.92000000001</v>
      </c>
      <c r="P118" s="111">
        <f>'06. Пр.1 Распределение. Отч.7'!T48</f>
        <v>136251.92000000001</v>
      </c>
      <c r="Q118" s="111"/>
      <c r="R118" s="111">
        <f>'06. Пр.1 Распределение. Отч.7'!V48</f>
        <v>0</v>
      </c>
      <c r="S118" s="111">
        <f>'06. Пр.1 Распределение. Отч.7'!W48</f>
        <v>0</v>
      </c>
      <c r="T118" s="310"/>
    </row>
    <row r="119" spans="1:20" s="172" customFormat="1" ht="12.75" hidden="1">
      <c r="A119" s="280"/>
      <c r="B119" s="281"/>
      <c r="C119" s="151" t="s">
        <v>49</v>
      </c>
      <c r="D119" s="45">
        <v>0</v>
      </c>
      <c r="E119" s="45">
        <v>0</v>
      </c>
      <c r="F119" s="45">
        <v>0</v>
      </c>
      <c r="G119" s="45">
        <v>0</v>
      </c>
      <c r="H119" s="110"/>
      <c r="I119" s="110"/>
      <c r="J119" s="110"/>
      <c r="K119" s="110"/>
      <c r="L119" s="217"/>
      <c r="M119" s="217"/>
      <c r="N119" s="217"/>
      <c r="O119" s="217"/>
      <c r="P119" s="45"/>
      <c r="Q119" s="45"/>
      <c r="R119" s="45"/>
      <c r="S119" s="45"/>
      <c r="T119" s="311"/>
    </row>
    <row r="120" spans="1:20" s="41" customFormat="1">
      <c r="A120" s="299" t="s">
        <v>7</v>
      </c>
      <c r="B120" s="299" t="s">
        <v>76</v>
      </c>
      <c r="C120" s="38" t="s">
        <v>56</v>
      </c>
      <c r="D120" s="81">
        <f>D122+D123+D124+D125+D126</f>
        <v>1691532</v>
      </c>
      <c r="E120" s="81">
        <f t="shared" ref="E120:G120" si="69">E122+E123+E124+E125+E126</f>
        <v>370000</v>
      </c>
      <c r="F120" s="81">
        <f t="shared" si="69"/>
        <v>370000</v>
      </c>
      <c r="G120" s="81">
        <f t="shared" si="69"/>
        <v>2431532</v>
      </c>
      <c r="H120" s="84">
        <f>'06. Пр.1 Распределение. Отч.7'!L51</f>
        <v>5698160</v>
      </c>
      <c r="I120" s="84">
        <f>'06. Пр.1 Распределение. Отч.7'!M51</f>
        <v>5600970.0999999996</v>
      </c>
      <c r="J120" s="84">
        <f>J127+J134+J141+J148+J155+J162</f>
        <v>320000</v>
      </c>
      <c r="K120" s="84">
        <f t="shared" ref="K120:S120" si="70">K127+K134+K141+K148+K155+K162</f>
        <v>314700</v>
      </c>
      <c r="L120" s="84">
        <f t="shared" si="70"/>
        <v>445000</v>
      </c>
      <c r="M120" s="84">
        <f t="shared" si="70"/>
        <v>421980</v>
      </c>
      <c r="N120" s="84">
        <f t="shared" si="70"/>
        <v>970360</v>
      </c>
      <c r="O120" s="84">
        <f t="shared" si="70"/>
        <v>727460</v>
      </c>
      <c r="P120" s="84">
        <f t="shared" si="70"/>
        <v>1629600</v>
      </c>
      <c r="Q120" s="86"/>
      <c r="R120" s="86">
        <f t="shared" si="70"/>
        <v>370000</v>
      </c>
      <c r="S120" s="86">
        <f t="shared" si="70"/>
        <v>370000</v>
      </c>
      <c r="T120" s="313"/>
    </row>
    <row r="121" spans="1:20" s="41" customFormat="1">
      <c r="A121" s="299"/>
      <c r="B121" s="299"/>
      <c r="C121" s="38" t="s">
        <v>45</v>
      </c>
      <c r="D121" s="74"/>
      <c r="E121" s="74"/>
      <c r="F121" s="74"/>
      <c r="G121" s="74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314"/>
    </row>
    <row r="122" spans="1:20" s="41" customFormat="1">
      <c r="A122" s="299"/>
      <c r="B122" s="299"/>
      <c r="C122" s="40" t="s">
        <v>44</v>
      </c>
      <c r="D122" s="74">
        <f>D129+D136+D143+D150+D157+D164+D171+D178</f>
        <v>0</v>
      </c>
      <c r="E122" s="74">
        <f t="shared" ref="E122:G122" si="71">E129+E136+E143+E150+E157+E164+E171+E178</f>
        <v>0</v>
      </c>
      <c r="F122" s="74">
        <f t="shared" si="71"/>
        <v>0</v>
      </c>
      <c r="G122" s="74">
        <f t="shared" si="71"/>
        <v>0</v>
      </c>
      <c r="H122" s="86">
        <v>0</v>
      </c>
      <c r="I122" s="86">
        <v>0</v>
      </c>
      <c r="J122" s="86">
        <f>J129+J136+J143+J150+J157+J164+J171+J178</f>
        <v>0</v>
      </c>
      <c r="K122" s="86">
        <f t="shared" ref="K122:P122" si="72">K129+K136+K143+K150+K157+K164+K171+K178</f>
        <v>0</v>
      </c>
      <c r="L122" s="86">
        <f t="shared" si="72"/>
        <v>0</v>
      </c>
      <c r="M122" s="86">
        <f t="shared" si="72"/>
        <v>0</v>
      </c>
      <c r="N122" s="86">
        <f t="shared" si="72"/>
        <v>0</v>
      </c>
      <c r="O122" s="86">
        <f t="shared" si="72"/>
        <v>0</v>
      </c>
      <c r="P122" s="86">
        <f t="shared" si="72"/>
        <v>0</v>
      </c>
      <c r="Q122" s="86"/>
      <c r="R122" s="86">
        <f t="shared" ref="R122:S122" si="73">R129+R136+R143+R150+R157+R164</f>
        <v>0</v>
      </c>
      <c r="S122" s="86">
        <f t="shared" si="73"/>
        <v>0</v>
      </c>
      <c r="T122" s="314"/>
    </row>
    <row r="123" spans="1:20" s="41" customFormat="1">
      <c r="A123" s="299"/>
      <c r="B123" s="299"/>
      <c r="C123" s="38" t="s">
        <v>46</v>
      </c>
      <c r="D123" s="74">
        <f t="shared" ref="D123:G123" si="74">D130+D137+D144+D151+D158+D165+D172+D179</f>
        <v>292120</v>
      </c>
      <c r="E123" s="74">
        <f t="shared" si="74"/>
        <v>0</v>
      </c>
      <c r="F123" s="74">
        <f t="shared" si="74"/>
        <v>0</v>
      </c>
      <c r="G123" s="74">
        <f t="shared" si="74"/>
        <v>292120</v>
      </c>
      <c r="H123" s="86">
        <v>356800</v>
      </c>
      <c r="I123" s="86">
        <v>356800</v>
      </c>
      <c r="J123" s="86">
        <f t="shared" ref="J123:P126" si="75">J130+J137+J144+J151+J158+J165+J172+J179</f>
        <v>0</v>
      </c>
      <c r="K123" s="86">
        <f t="shared" si="75"/>
        <v>0</v>
      </c>
      <c r="L123" s="86">
        <f t="shared" si="75"/>
        <v>0</v>
      </c>
      <c r="M123" s="86">
        <f t="shared" si="75"/>
        <v>0</v>
      </c>
      <c r="N123" s="86">
        <f t="shared" si="75"/>
        <v>292120</v>
      </c>
      <c r="O123" s="86">
        <f t="shared" si="75"/>
        <v>4789</v>
      </c>
      <c r="P123" s="86">
        <f t="shared" si="75"/>
        <v>292120</v>
      </c>
      <c r="Q123" s="86"/>
      <c r="R123" s="86">
        <f t="shared" ref="R123:S123" si="76">R130+R137+R144+R151+R158+R165</f>
        <v>0</v>
      </c>
      <c r="S123" s="86">
        <f t="shared" si="76"/>
        <v>0</v>
      </c>
      <c r="T123" s="314"/>
    </row>
    <row r="124" spans="1:20" s="41" customFormat="1">
      <c r="A124" s="299"/>
      <c r="B124" s="299"/>
      <c r="C124" s="68" t="s">
        <v>47</v>
      </c>
      <c r="D124" s="74">
        <f t="shared" ref="D124:G124" si="77">D131+D138+D145+D152+D159+D166+D173+D180</f>
        <v>0</v>
      </c>
      <c r="E124" s="74">
        <f t="shared" si="77"/>
        <v>0</v>
      </c>
      <c r="F124" s="74">
        <f t="shared" si="77"/>
        <v>0</v>
      </c>
      <c r="G124" s="74">
        <f t="shared" si="77"/>
        <v>0</v>
      </c>
      <c r="H124" s="86">
        <v>0</v>
      </c>
      <c r="I124" s="86">
        <v>0</v>
      </c>
      <c r="J124" s="86">
        <f t="shared" si="75"/>
        <v>0</v>
      </c>
      <c r="K124" s="86">
        <f t="shared" si="75"/>
        <v>0</v>
      </c>
      <c r="L124" s="86">
        <f t="shared" si="75"/>
        <v>0</v>
      </c>
      <c r="M124" s="86">
        <f t="shared" si="75"/>
        <v>0</v>
      </c>
      <c r="N124" s="86">
        <f t="shared" si="75"/>
        <v>0</v>
      </c>
      <c r="O124" s="86">
        <f t="shared" si="75"/>
        <v>0</v>
      </c>
      <c r="P124" s="86">
        <f t="shared" si="75"/>
        <v>0</v>
      </c>
      <c r="Q124" s="86"/>
      <c r="R124" s="86">
        <f t="shared" ref="R124:S124" si="78">R131+R138+R145+R152+R159+R166</f>
        <v>0</v>
      </c>
      <c r="S124" s="86">
        <f t="shared" si="78"/>
        <v>0</v>
      </c>
      <c r="T124" s="314"/>
    </row>
    <row r="125" spans="1:20" s="41" customFormat="1">
      <c r="A125" s="299"/>
      <c r="B125" s="299"/>
      <c r="C125" s="38" t="s">
        <v>48</v>
      </c>
      <c r="D125" s="74">
        <f t="shared" ref="D125:G125" si="79">D132+D139+D146+D153+D160+D167+D174+D181</f>
        <v>1399412</v>
      </c>
      <c r="E125" s="74">
        <f t="shared" si="79"/>
        <v>370000</v>
      </c>
      <c r="F125" s="74">
        <f t="shared" si="79"/>
        <v>370000</v>
      </c>
      <c r="G125" s="74">
        <f t="shared" si="79"/>
        <v>2139412</v>
      </c>
      <c r="H125" s="86">
        <v>5341360</v>
      </c>
      <c r="I125" s="86">
        <v>5244170.0999999996</v>
      </c>
      <c r="J125" s="86">
        <f t="shared" si="75"/>
        <v>320000</v>
      </c>
      <c r="K125" s="86">
        <f t="shared" si="75"/>
        <v>314700</v>
      </c>
      <c r="L125" s="86">
        <f t="shared" si="75"/>
        <v>445000</v>
      </c>
      <c r="M125" s="86">
        <f t="shared" si="75"/>
        <v>421980</v>
      </c>
      <c r="N125" s="86">
        <f t="shared" si="75"/>
        <v>740172</v>
      </c>
      <c r="O125" s="86">
        <f t="shared" si="75"/>
        <v>730072</v>
      </c>
      <c r="P125" s="86">
        <f t="shared" si="75"/>
        <v>1399412</v>
      </c>
      <c r="Q125" s="86"/>
      <c r="R125" s="86">
        <f t="shared" ref="R125:S125" si="80">R132+R139+R146+R153+R160+R167</f>
        <v>370000</v>
      </c>
      <c r="S125" s="86">
        <f t="shared" si="80"/>
        <v>370000</v>
      </c>
      <c r="T125" s="314"/>
    </row>
    <row r="126" spans="1:20" s="41" customFormat="1">
      <c r="A126" s="299"/>
      <c r="B126" s="299"/>
      <c r="C126" s="38" t="s">
        <v>49</v>
      </c>
      <c r="D126" s="74">
        <f t="shared" ref="D126:G126" si="81">D133+D140+D147+D154+D161+D168+D175+D182</f>
        <v>0</v>
      </c>
      <c r="E126" s="74">
        <f t="shared" si="81"/>
        <v>0</v>
      </c>
      <c r="F126" s="74">
        <f t="shared" si="81"/>
        <v>0</v>
      </c>
      <c r="G126" s="74">
        <f t="shared" si="81"/>
        <v>0</v>
      </c>
      <c r="H126" s="86">
        <v>0</v>
      </c>
      <c r="I126" s="86">
        <v>0</v>
      </c>
      <c r="J126" s="86">
        <f t="shared" si="75"/>
        <v>0</v>
      </c>
      <c r="K126" s="86">
        <f t="shared" si="75"/>
        <v>0</v>
      </c>
      <c r="L126" s="86">
        <f t="shared" si="75"/>
        <v>0</v>
      </c>
      <c r="M126" s="86">
        <f t="shared" si="75"/>
        <v>0</v>
      </c>
      <c r="N126" s="86">
        <f t="shared" si="75"/>
        <v>0</v>
      </c>
      <c r="O126" s="86">
        <f t="shared" si="75"/>
        <v>0</v>
      </c>
      <c r="P126" s="86">
        <f t="shared" si="75"/>
        <v>0</v>
      </c>
      <c r="Q126" s="86"/>
      <c r="R126" s="86">
        <f t="shared" ref="R126:S126" si="82">R133+R140+R147+R154+R161+R168</f>
        <v>0</v>
      </c>
      <c r="S126" s="86">
        <f t="shared" si="82"/>
        <v>0</v>
      </c>
      <c r="T126" s="315"/>
    </row>
    <row r="127" spans="1:20" hidden="1">
      <c r="A127" s="293" t="s">
        <v>29</v>
      </c>
      <c r="B127" s="301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08" t="s">
        <v>56</v>
      </c>
      <c r="D127" s="74">
        <f>D129+D130+D131+D132+D133</f>
        <v>232800</v>
      </c>
      <c r="E127" s="74">
        <f t="shared" ref="E127:G127" si="83">E129+E130+E131+E132+E133</f>
        <v>0</v>
      </c>
      <c r="F127" s="74">
        <f t="shared" si="83"/>
        <v>0</v>
      </c>
      <c r="G127" s="74">
        <f t="shared" si="83"/>
        <v>232800</v>
      </c>
      <c r="H127" s="86">
        <f t="shared" ref="H127:I127" si="84">SUM(H129:H133)</f>
        <v>310000</v>
      </c>
      <c r="I127" s="86">
        <f t="shared" si="84"/>
        <v>310000</v>
      </c>
      <c r="J127" s="86">
        <f>SUM(J129:J133)</f>
        <v>0</v>
      </c>
      <c r="K127" s="86">
        <f t="shared" ref="K127:S127" si="85">SUM(K129:K133)</f>
        <v>0</v>
      </c>
      <c r="L127" s="86">
        <f t="shared" si="85"/>
        <v>0</v>
      </c>
      <c r="M127" s="86">
        <f t="shared" si="85"/>
        <v>0</v>
      </c>
      <c r="N127" s="86">
        <f t="shared" si="85"/>
        <v>232800</v>
      </c>
      <c r="O127" s="86">
        <f t="shared" si="85"/>
        <v>0</v>
      </c>
      <c r="P127" s="86">
        <f t="shared" si="85"/>
        <v>232800</v>
      </c>
      <c r="Q127" s="86"/>
      <c r="R127" s="86">
        <f t="shared" si="85"/>
        <v>0</v>
      </c>
      <c r="S127" s="86">
        <f t="shared" si="85"/>
        <v>0</v>
      </c>
      <c r="T127" s="74"/>
    </row>
    <row r="128" spans="1:20" s="97" customFormat="1" ht="12.75" hidden="1">
      <c r="A128" s="294"/>
      <c r="B128" s="301"/>
      <c r="C128" s="109" t="s">
        <v>45</v>
      </c>
      <c r="D128" s="45"/>
      <c r="E128" s="45"/>
      <c r="F128" s="45"/>
      <c r="G128" s="45"/>
      <c r="H128" s="110"/>
      <c r="I128" s="110"/>
      <c r="J128" s="110"/>
      <c r="K128" s="110"/>
      <c r="L128" s="150"/>
      <c r="M128" s="150"/>
      <c r="N128" s="150"/>
      <c r="O128" s="150"/>
      <c r="P128" s="45"/>
      <c r="Q128" s="45"/>
      <c r="R128" s="45"/>
      <c r="S128" s="45"/>
      <c r="T128" s="150"/>
    </row>
    <row r="129" spans="1:20" s="97" customFormat="1" ht="12.75" hidden="1">
      <c r="A129" s="294"/>
      <c r="B129" s="301"/>
      <c r="C129" s="112" t="s">
        <v>44</v>
      </c>
      <c r="D129" s="45">
        <v>0</v>
      </c>
      <c r="E129" s="45">
        <v>0</v>
      </c>
      <c r="F129" s="45">
        <v>0</v>
      </c>
      <c r="G129" s="45">
        <v>0</v>
      </c>
      <c r="H129" s="110"/>
      <c r="I129" s="110"/>
      <c r="J129" s="110"/>
      <c r="K129" s="110"/>
      <c r="L129" s="150"/>
      <c r="M129" s="150"/>
      <c r="N129" s="150"/>
      <c r="O129" s="150"/>
      <c r="P129" s="45"/>
      <c r="Q129" s="45"/>
      <c r="R129" s="45"/>
      <c r="S129" s="45"/>
      <c r="T129" s="150"/>
    </row>
    <row r="130" spans="1:20" s="97" customFormat="1" ht="12.75" hidden="1">
      <c r="A130" s="294"/>
      <c r="B130" s="301"/>
      <c r="C130" s="109" t="s">
        <v>46</v>
      </c>
      <c r="D130" s="45">
        <f>'ПР5. 13.ПП2.БДД.2.Мер.'!H9</f>
        <v>232800</v>
      </c>
      <c r="E130" s="45">
        <f>'ПР5. 13.ПП2.БДД.2.Мер.'!I9</f>
        <v>0</v>
      </c>
      <c r="F130" s="45">
        <f>'ПР5. 13.ПП2.БДД.2.Мер.'!J9</f>
        <v>0</v>
      </c>
      <c r="G130" s="45">
        <f>'ПР5. 13.ПП2.БДД.2.Мер.'!K9</f>
        <v>232800</v>
      </c>
      <c r="H130" s="111">
        <f>'06. Пр.1 Распределение. Отч.7'!L54</f>
        <v>310000</v>
      </c>
      <c r="I130" s="111">
        <f>'06. Пр.1 Распределение. Отч.7'!M54</f>
        <v>310000</v>
      </c>
      <c r="J130" s="111">
        <f>'06. Пр.1 Распределение. Отч.7'!N54</f>
        <v>0</v>
      </c>
      <c r="K130" s="111">
        <f>'06. Пр.1 Распределение. Отч.7'!O54</f>
        <v>0</v>
      </c>
      <c r="L130" s="111">
        <f>'06. Пр.1 Распределение. Отч.7'!P54</f>
        <v>0</v>
      </c>
      <c r="M130" s="111">
        <f>'06. Пр.1 Распределение. Отч.7'!Q54</f>
        <v>0</v>
      </c>
      <c r="N130" s="111">
        <f>'06. Пр.1 Распределение. Отч.7'!R54</f>
        <v>232800</v>
      </c>
      <c r="O130" s="111">
        <f>'06. Пр.1 Распределение. Отч.7'!S54</f>
        <v>0</v>
      </c>
      <c r="P130" s="111">
        <f>'06. Пр.1 Распределение. Отч.7'!T54</f>
        <v>232800</v>
      </c>
      <c r="Q130" s="111"/>
      <c r="R130" s="111">
        <f>'06. Пр.1 Распределение. Отч.7'!V54</f>
        <v>0</v>
      </c>
      <c r="S130" s="111">
        <f>'06. Пр.1 Распределение. Отч.7'!W54</f>
        <v>0</v>
      </c>
      <c r="T130" s="150"/>
    </row>
    <row r="131" spans="1:20" s="97" customFormat="1" ht="12.75" hidden="1">
      <c r="A131" s="294"/>
      <c r="B131" s="301"/>
      <c r="C131" s="109" t="s">
        <v>47</v>
      </c>
      <c r="D131" s="45">
        <v>0</v>
      </c>
      <c r="E131" s="45">
        <v>0</v>
      </c>
      <c r="F131" s="45">
        <v>0</v>
      </c>
      <c r="G131" s="45">
        <v>0</v>
      </c>
      <c r="H131" s="110"/>
      <c r="I131" s="110"/>
      <c r="J131" s="110"/>
      <c r="K131" s="110"/>
      <c r="L131" s="150"/>
      <c r="M131" s="150"/>
      <c r="N131" s="150"/>
      <c r="O131" s="150"/>
      <c r="P131" s="45"/>
      <c r="Q131" s="45"/>
      <c r="R131" s="45"/>
      <c r="S131" s="45"/>
      <c r="T131" s="150"/>
    </row>
    <row r="132" spans="1:20" s="97" customFormat="1" ht="12.75" hidden="1">
      <c r="A132" s="294"/>
      <c r="B132" s="301"/>
      <c r="C132" s="109" t="s">
        <v>48</v>
      </c>
      <c r="D132" s="45">
        <v>0</v>
      </c>
      <c r="E132" s="45">
        <v>0</v>
      </c>
      <c r="F132" s="45">
        <v>0</v>
      </c>
      <c r="G132" s="45">
        <v>0</v>
      </c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45"/>
    </row>
    <row r="133" spans="1:20" s="97" customFormat="1" ht="12.75" hidden="1">
      <c r="A133" s="294"/>
      <c r="B133" s="301"/>
      <c r="C133" s="109" t="s">
        <v>49</v>
      </c>
      <c r="D133" s="45">
        <v>0</v>
      </c>
      <c r="E133" s="45">
        <v>0</v>
      </c>
      <c r="F133" s="45">
        <v>0</v>
      </c>
      <c r="G133" s="45">
        <v>0</v>
      </c>
      <c r="H133" s="110"/>
      <c r="I133" s="110"/>
      <c r="J133" s="110"/>
      <c r="K133" s="110"/>
      <c r="L133" s="150"/>
      <c r="M133" s="150"/>
      <c r="N133" s="150"/>
      <c r="O133" s="150"/>
      <c r="P133" s="45"/>
      <c r="Q133" s="45"/>
      <c r="R133" s="45"/>
      <c r="S133" s="45"/>
      <c r="T133" s="150"/>
    </row>
    <row r="134" spans="1:20" hidden="1">
      <c r="A134" s="293" t="s">
        <v>30</v>
      </c>
      <c r="B134" s="301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08" t="s">
        <v>56</v>
      </c>
      <c r="D134" s="74">
        <f>D136+D137+D138+D139+D140</f>
        <v>46560</v>
      </c>
      <c r="E134" s="74">
        <f t="shared" ref="E134:G134" si="86">E136+E137+E138+E139+E140</f>
        <v>0</v>
      </c>
      <c r="F134" s="74">
        <f t="shared" si="86"/>
        <v>0</v>
      </c>
      <c r="G134" s="74">
        <f t="shared" si="86"/>
        <v>46560</v>
      </c>
      <c r="H134" s="86">
        <f t="shared" ref="H134:I134" si="87">SUM(H136:H140)</f>
        <v>62000</v>
      </c>
      <c r="I134" s="86">
        <f t="shared" si="87"/>
        <v>62000</v>
      </c>
      <c r="J134" s="86">
        <f>SUM(J136:J140)</f>
        <v>0</v>
      </c>
      <c r="K134" s="86">
        <f t="shared" ref="K134:S134" si="88">SUM(K136:K140)</f>
        <v>0</v>
      </c>
      <c r="L134" s="86">
        <f t="shared" si="88"/>
        <v>0</v>
      </c>
      <c r="M134" s="86">
        <f t="shared" si="88"/>
        <v>0</v>
      </c>
      <c r="N134" s="86">
        <f t="shared" si="88"/>
        <v>46560</v>
      </c>
      <c r="O134" s="86">
        <f t="shared" si="88"/>
        <v>46560</v>
      </c>
      <c r="P134" s="86">
        <f t="shared" si="88"/>
        <v>46560</v>
      </c>
      <c r="Q134" s="86"/>
      <c r="R134" s="86">
        <f t="shared" si="88"/>
        <v>0</v>
      </c>
      <c r="S134" s="86">
        <f t="shared" si="88"/>
        <v>0</v>
      </c>
      <c r="T134" s="74"/>
    </row>
    <row r="135" spans="1:20" s="97" customFormat="1" ht="12.75" hidden="1">
      <c r="A135" s="294"/>
      <c r="B135" s="301"/>
      <c r="C135" s="109" t="s">
        <v>45</v>
      </c>
      <c r="D135" s="45"/>
      <c r="E135" s="45"/>
      <c r="F135" s="45"/>
      <c r="G135" s="45"/>
      <c r="H135" s="110"/>
      <c r="I135" s="110"/>
      <c r="J135" s="110"/>
      <c r="K135" s="110"/>
      <c r="L135" s="153"/>
      <c r="M135" s="153"/>
      <c r="N135" s="153"/>
      <c r="O135" s="153"/>
      <c r="P135" s="45"/>
      <c r="Q135" s="45"/>
      <c r="R135" s="45"/>
      <c r="S135" s="45"/>
      <c r="T135" s="153"/>
    </row>
    <row r="136" spans="1:20" s="97" customFormat="1" ht="12.75" hidden="1">
      <c r="A136" s="294"/>
      <c r="B136" s="301"/>
      <c r="C136" s="112" t="s">
        <v>44</v>
      </c>
      <c r="D136" s="45">
        <v>0</v>
      </c>
      <c r="E136" s="45">
        <v>0</v>
      </c>
      <c r="F136" s="45">
        <v>0</v>
      </c>
      <c r="G136" s="45">
        <v>0</v>
      </c>
      <c r="H136" s="110"/>
      <c r="I136" s="110"/>
      <c r="J136" s="110"/>
      <c r="K136" s="110"/>
      <c r="L136" s="153"/>
      <c r="M136" s="153"/>
      <c r="N136" s="153"/>
      <c r="O136" s="153"/>
      <c r="P136" s="45"/>
      <c r="Q136" s="45"/>
      <c r="R136" s="45"/>
      <c r="S136" s="45"/>
      <c r="T136" s="153"/>
    </row>
    <row r="137" spans="1:20" s="97" customFormat="1" ht="12.75" hidden="1">
      <c r="A137" s="294"/>
      <c r="B137" s="301"/>
      <c r="C137" s="109" t="s">
        <v>46</v>
      </c>
      <c r="D137" s="46">
        <f>'06. Пр.1 Распределение. Отч.7'!H40</f>
        <v>0</v>
      </c>
      <c r="E137" s="46">
        <f>'06. Пр.1 Распределение. Отч.7'!I40</f>
        <v>0</v>
      </c>
      <c r="F137" s="46">
        <f>'06. Пр.1 Распределение. Отч.7'!J40</f>
        <v>0</v>
      </c>
      <c r="G137" s="46">
        <f>'06. Пр.1 Распределение. Отч.7'!K40</f>
        <v>0</v>
      </c>
      <c r="H137" s="110"/>
      <c r="I137" s="110"/>
      <c r="J137" s="110"/>
      <c r="K137" s="110"/>
      <c r="L137" s="153"/>
      <c r="M137" s="153"/>
      <c r="N137" s="153"/>
      <c r="O137" s="153"/>
      <c r="P137" s="45"/>
      <c r="Q137" s="45"/>
      <c r="R137" s="45"/>
      <c r="S137" s="45"/>
      <c r="T137" s="153"/>
    </row>
    <row r="138" spans="1:20" s="97" customFormat="1" ht="12.75" hidden="1">
      <c r="A138" s="294"/>
      <c r="B138" s="301"/>
      <c r="C138" s="109" t="s">
        <v>47</v>
      </c>
      <c r="D138" s="45">
        <v>0</v>
      </c>
      <c r="E138" s="45">
        <v>0</v>
      </c>
      <c r="F138" s="45">
        <v>0</v>
      </c>
      <c r="G138" s="45">
        <v>0</v>
      </c>
      <c r="H138" s="110"/>
      <c r="I138" s="110"/>
      <c r="J138" s="110"/>
      <c r="K138" s="110"/>
      <c r="L138" s="153"/>
      <c r="M138" s="153"/>
      <c r="N138" s="153"/>
      <c r="O138" s="153"/>
      <c r="P138" s="45"/>
      <c r="Q138" s="45"/>
      <c r="R138" s="45"/>
      <c r="S138" s="45"/>
      <c r="T138" s="153"/>
    </row>
    <row r="139" spans="1:20" s="97" customFormat="1" ht="12.75" hidden="1">
      <c r="A139" s="294"/>
      <c r="B139" s="301"/>
      <c r="C139" s="109" t="s">
        <v>48</v>
      </c>
      <c r="D139" s="46">
        <f>'ПР5. 13.ПП2.БДД.2.Мер.'!H10</f>
        <v>46560</v>
      </c>
      <c r="E139" s="46">
        <f>'ПР5. 13.ПП2.БДД.2.Мер.'!I10</f>
        <v>0</v>
      </c>
      <c r="F139" s="46">
        <f>'ПР5. 13.ПП2.БДД.2.Мер.'!J10</f>
        <v>0</v>
      </c>
      <c r="G139" s="46">
        <f>'ПР5. 13.ПП2.БДД.2.Мер.'!K10</f>
        <v>46560</v>
      </c>
      <c r="H139" s="111">
        <f>'06. Пр.1 Распределение. Отч.7'!L57</f>
        <v>62000</v>
      </c>
      <c r="I139" s="111">
        <f>'06. Пр.1 Распределение. Отч.7'!M57</f>
        <v>62000</v>
      </c>
      <c r="J139" s="111">
        <f>'06. Пр.1 Распределение. Отч.7'!N57</f>
        <v>0</v>
      </c>
      <c r="K139" s="111">
        <f>'06. Пр.1 Распределение. Отч.7'!O57</f>
        <v>0</v>
      </c>
      <c r="L139" s="111">
        <f>'06. Пр.1 Распределение. Отч.7'!P57</f>
        <v>0</v>
      </c>
      <c r="M139" s="111">
        <f>'06. Пр.1 Распределение. Отч.7'!Q57</f>
        <v>0</v>
      </c>
      <c r="N139" s="111">
        <f>'06. Пр.1 Распределение. Отч.7'!R57</f>
        <v>46560</v>
      </c>
      <c r="O139" s="111">
        <f>'06. Пр.1 Распределение. Отч.7'!S57</f>
        <v>46560</v>
      </c>
      <c r="P139" s="111">
        <f>'06. Пр.1 Распределение. Отч.7'!T57</f>
        <v>46560</v>
      </c>
      <c r="Q139" s="111"/>
      <c r="R139" s="111">
        <f>'06. Пр.1 Распределение. Отч.7'!V57</f>
        <v>0</v>
      </c>
      <c r="S139" s="111">
        <f>'06. Пр.1 Распределение. Отч.7'!W57</f>
        <v>0</v>
      </c>
      <c r="T139" s="45"/>
    </row>
    <row r="140" spans="1:20" s="97" customFormat="1" ht="12.75" hidden="1">
      <c r="A140" s="294"/>
      <c r="B140" s="301"/>
      <c r="C140" s="109" t="s">
        <v>49</v>
      </c>
      <c r="D140" s="45">
        <v>0</v>
      </c>
      <c r="E140" s="45">
        <v>0</v>
      </c>
      <c r="F140" s="45">
        <v>0</v>
      </c>
      <c r="G140" s="45">
        <v>0</v>
      </c>
      <c r="H140" s="110"/>
      <c r="I140" s="110"/>
      <c r="J140" s="110"/>
      <c r="K140" s="110"/>
      <c r="L140" s="153"/>
      <c r="M140" s="153"/>
      <c r="N140" s="153"/>
      <c r="O140" s="153"/>
      <c r="P140" s="45"/>
      <c r="Q140" s="45"/>
      <c r="R140" s="45"/>
      <c r="S140" s="45"/>
      <c r="T140" s="153"/>
    </row>
    <row r="141" spans="1:20" hidden="1">
      <c r="A141" s="293" t="s">
        <v>31</v>
      </c>
      <c r="B141" s="301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08" t="s">
        <v>56</v>
      </c>
      <c r="D141" s="74">
        <f>D143+D144+D145+D146+D147</f>
        <v>180240</v>
      </c>
      <c r="E141" s="74">
        <f t="shared" ref="E141:G141" si="89">E143+E144+E145+E146+E147</f>
        <v>200000</v>
      </c>
      <c r="F141" s="74">
        <f t="shared" si="89"/>
        <v>200000</v>
      </c>
      <c r="G141" s="74">
        <f t="shared" si="89"/>
        <v>580240</v>
      </c>
      <c r="H141" s="86">
        <f t="shared" ref="H141:S141" si="90">SUM(H143:H147)</f>
        <v>100000</v>
      </c>
      <c r="I141" s="86">
        <f t="shared" si="90"/>
        <v>4080</v>
      </c>
      <c r="J141" s="86">
        <f>SUM(J143:J147)</f>
        <v>20000</v>
      </c>
      <c r="K141" s="86">
        <f t="shared" si="90"/>
        <v>14700</v>
      </c>
      <c r="L141" s="86">
        <f t="shared" si="90"/>
        <v>55000</v>
      </c>
      <c r="M141" s="86">
        <f t="shared" si="90"/>
        <v>31980</v>
      </c>
      <c r="N141" s="86">
        <f t="shared" si="90"/>
        <v>60000</v>
      </c>
      <c r="O141" s="86">
        <f t="shared" si="90"/>
        <v>49900</v>
      </c>
      <c r="P141" s="86">
        <f t="shared" si="90"/>
        <v>180240</v>
      </c>
      <c r="Q141" s="86"/>
      <c r="R141" s="86">
        <f t="shared" si="90"/>
        <v>200000</v>
      </c>
      <c r="S141" s="86">
        <f t="shared" si="90"/>
        <v>200000</v>
      </c>
      <c r="T141" s="74"/>
    </row>
    <row r="142" spans="1:20" s="97" customFormat="1" ht="12.75" hidden="1">
      <c r="A142" s="294"/>
      <c r="B142" s="301"/>
      <c r="C142" s="109" t="s">
        <v>45</v>
      </c>
      <c r="D142" s="45"/>
      <c r="E142" s="45"/>
      <c r="F142" s="45"/>
      <c r="G142" s="45"/>
      <c r="H142" s="110"/>
      <c r="I142" s="110"/>
      <c r="J142" s="110"/>
      <c r="K142" s="110"/>
      <c r="L142" s="113"/>
      <c r="M142" s="113"/>
      <c r="N142" s="113"/>
      <c r="O142" s="113"/>
      <c r="P142" s="45"/>
      <c r="Q142" s="45"/>
      <c r="R142" s="45"/>
      <c r="S142" s="45"/>
      <c r="T142" s="113"/>
    </row>
    <row r="143" spans="1:20" s="97" customFormat="1" ht="12.75" hidden="1">
      <c r="A143" s="294"/>
      <c r="B143" s="301"/>
      <c r="C143" s="112" t="s">
        <v>44</v>
      </c>
      <c r="D143" s="45">
        <v>0</v>
      </c>
      <c r="E143" s="45">
        <v>0</v>
      </c>
      <c r="F143" s="45">
        <v>0</v>
      </c>
      <c r="G143" s="45">
        <v>0</v>
      </c>
      <c r="H143" s="110"/>
      <c r="I143" s="110"/>
      <c r="J143" s="110"/>
      <c r="K143" s="110"/>
      <c r="L143" s="113"/>
      <c r="M143" s="113"/>
      <c r="N143" s="113"/>
      <c r="O143" s="113"/>
      <c r="P143" s="45"/>
      <c r="Q143" s="45"/>
      <c r="R143" s="45"/>
      <c r="S143" s="45"/>
      <c r="T143" s="113"/>
    </row>
    <row r="144" spans="1:20" s="97" customFormat="1" ht="12.75" hidden="1">
      <c r="A144" s="294"/>
      <c r="B144" s="301"/>
      <c r="C144" s="109" t="s">
        <v>46</v>
      </c>
      <c r="D144" s="46">
        <f>'06. Пр.1 Распределение. Отч.7'!H53</f>
        <v>0</v>
      </c>
      <c r="E144" s="46">
        <f>'06. Пр.1 Распределение. Отч.7'!I53</f>
        <v>0</v>
      </c>
      <c r="F144" s="46">
        <f>'06. Пр.1 Распределение. Отч.7'!J53</f>
        <v>0</v>
      </c>
      <c r="G144" s="46">
        <f>'06. Пр.1 Распределение. Отч.7'!K53</f>
        <v>0</v>
      </c>
      <c r="H144" s="110"/>
      <c r="I144" s="110"/>
      <c r="J144" s="110"/>
      <c r="K144" s="110"/>
      <c r="L144" s="113"/>
      <c r="M144" s="113"/>
      <c r="N144" s="113"/>
      <c r="O144" s="113"/>
      <c r="P144" s="45"/>
      <c r="Q144" s="45"/>
      <c r="R144" s="45"/>
      <c r="S144" s="45"/>
      <c r="T144" s="113"/>
    </row>
    <row r="145" spans="1:20" s="97" customFormat="1" ht="12.75" hidden="1">
      <c r="A145" s="294"/>
      <c r="B145" s="301"/>
      <c r="C145" s="109" t="s">
        <v>47</v>
      </c>
      <c r="D145" s="45">
        <v>0</v>
      </c>
      <c r="E145" s="45">
        <v>0</v>
      </c>
      <c r="F145" s="45">
        <v>0</v>
      </c>
      <c r="G145" s="45">
        <v>0</v>
      </c>
      <c r="H145" s="110"/>
      <c r="I145" s="110"/>
      <c r="J145" s="110"/>
      <c r="K145" s="110"/>
      <c r="L145" s="113"/>
      <c r="M145" s="113"/>
      <c r="N145" s="113"/>
      <c r="O145" s="113"/>
      <c r="P145" s="45"/>
      <c r="Q145" s="45"/>
      <c r="R145" s="45"/>
      <c r="S145" s="45"/>
      <c r="T145" s="113"/>
    </row>
    <row r="146" spans="1:20" s="97" customFormat="1" ht="12.75" hidden="1">
      <c r="A146" s="294"/>
      <c r="B146" s="301"/>
      <c r="C146" s="109" t="s">
        <v>48</v>
      </c>
      <c r="D146" s="46">
        <f>'06. Пр.1 Распределение. Отч.7'!H58</f>
        <v>180240</v>
      </c>
      <c r="E146" s="46">
        <f>'06. Пр.1 Распределение. Отч.7'!I58</f>
        <v>200000</v>
      </c>
      <c r="F146" s="46">
        <f>'06. Пр.1 Распределение. Отч.7'!J58</f>
        <v>200000</v>
      </c>
      <c r="G146" s="46">
        <f>'06. Пр.1 Распределение. Отч.7'!K58</f>
        <v>580240</v>
      </c>
      <c r="H146" s="111">
        <f>'06. Пр.1 Распределение. Отч.7'!L60</f>
        <v>100000</v>
      </c>
      <c r="I146" s="111">
        <f>'06. Пр.1 Распределение. Отч.7'!M60</f>
        <v>4080</v>
      </c>
      <c r="J146" s="111">
        <f>'06. Пр.1 Распределение. Отч.7'!N60</f>
        <v>20000</v>
      </c>
      <c r="K146" s="111">
        <f>'06. Пр.1 Распределение. Отч.7'!O60</f>
        <v>14700</v>
      </c>
      <c r="L146" s="111">
        <f>'06. Пр.1 Распределение. Отч.7'!P60</f>
        <v>55000</v>
      </c>
      <c r="M146" s="111">
        <f>'06. Пр.1 Распределение. Отч.7'!Q60</f>
        <v>31980</v>
      </c>
      <c r="N146" s="111">
        <f>'06. Пр.1 Распределение. Отч.7'!R60</f>
        <v>60000</v>
      </c>
      <c r="O146" s="111">
        <f>'06. Пр.1 Распределение. Отч.7'!S60</f>
        <v>49900</v>
      </c>
      <c r="P146" s="111">
        <f>'06. Пр.1 Распределение. Отч.7'!T60</f>
        <v>180240</v>
      </c>
      <c r="Q146" s="111"/>
      <c r="R146" s="111">
        <f>'06. Пр.1 Распределение. Отч.7'!V60</f>
        <v>200000</v>
      </c>
      <c r="S146" s="111">
        <f>'06. Пр.1 Распределение. Отч.7'!W60</f>
        <v>200000</v>
      </c>
      <c r="T146" s="45"/>
    </row>
    <row r="147" spans="1:20" s="97" customFormat="1" ht="12.75" hidden="1">
      <c r="A147" s="294"/>
      <c r="B147" s="301"/>
      <c r="C147" s="109" t="s">
        <v>49</v>
      </c>
      <c r="D147" s="45">
        <v>0</v>
      </c>
      <c r="E147" s="45">
        <v>0</v>
      </c>
      <c r="F147" s="45">
        <v>0</v>
      </c>
      <c r="G147" s="45">
        <v>0</v>
      </c>
      <c r="H147" s="110"/>
      <c r="I147" s="110"/>
      <c r="J147" s="110"/>
      <c r="K147" s="110"/>
      <c r="L147" s="113"/>
      <c r="M147" s="113"/>
      <c r="N147" s="113"/>
      <c r="O147" s="113"/>
      <c r="P147" s="45"/>
      <c r="Q147" s="45"/>
      <c r="R147" s="45"/>
      <c r="S147" s="45"/>
      <c r="T147" s="113"/>
    </row>
    <row r="148" spans="1:20" hidden="1">
      <c r="A148" s="293" t="s">
        <v>312</v>
      </c>
      <c r="B148" s="301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08" t="s">
        <v>56</v>
      </c>
      <c r="D148" s="74">
        <f>D150+D151+D152+D153+D154</f>
        <v>80000</v>
      </c>
      <c r="E148" s="74">
        <f t="shared" ref="E148:G148" si="91">E150+E151+E152+E153+E154</f>
        <v>80000</v>
      </c>
      <c r="F148" s="74">
        <f t="shared" si="91"/>
        <v>80000</v>
      </c>
      <c r="G148" s="74">
        <f t="shared" si="91"/>
        <v>240000</v>
      </c>
      <c r="H148" s="86">
        <f t="shared" ref="H148:S148" si="92">SUM(H150:H154)</f>
        <v>80000</v>
      </c>
      <c r="I148" s="86">
        <f t="shared" si="92"/>
        <v>80000</v>
      </c>
      <c r="J148" s="86">
        <f>SUM(J150:J154)</f>
        <v>0</v>
      </c>
      <c r="K148" s="86">
        <f t="shared" si="92"/>
        <v>0</v>
      </c>
      <c r="L148" s="86">
        <f t="shared" si="92"/>
        <v>0</v>
      </c>
      <c r="M148" s="86">
        <f t="shared" si="92"/>
        <v>0</v>
      </c>
      <c r="N148" s="86">
        <f t="shared" si="92"/>
        <v>80000</v>
      </c>
      <c r="O148" s="86">
        <f t="shared" si="92"/>
        <v>80000</v>
      </c>
      <c r="P148" s="86">
        <f t="shared" si="92"/>
        <v>80000</v>
      </c>
      <c r="Q148" s="86"/>
      <c r="R148" s="86">
        <f t="shared" si="92"/>
        <v>80000</v>
      </c>
      <c r="S148" s="86">
        <f t="shared" si="92"/>
        <v>80000</v>
      </c>
      <c r="T148" s="74"/>
    </row>
    <row r="149" spans="1:20" s="97" customFormat="1" ht="12.75" hidden="1">
      <c r="A149" s="294"/>
      <c r="B149" s="301"/>
      <c r="C149" s="109" t="s">
        <v>45</v>
      </c>
      <c r="D149" s="45"/>
      <c r="E149" s="45"/>
      <c r="F149" s="45"/>
      <c r="G149" s="45"/>
      <c r="H149" s="110"/>
      <c r="I149" s="110"/>
      <c r="J149" s="110"/>
      <c r="K149" s="110"/>
      <c r="L149" s="113"/>
      <c r="M149" s="113"/>
      <c r="N149" s="113"/>
      <c r="O149" s="113"/>
      <c r="P149" s="45"/>
      <c r="Q149" s="45"/>
      <c r="R149" s="45"/>
      <c r="S149" s="45"/>
      <c r="T149" s="113"/>
    </row>
    <row r="150" spans="1:20" s="97" customFormat="1" ht="12.75" hidden="1">
      <c r="A150" s="294"/>
      <c r="B150" s="301"/>
      <c r="C150" s="112" t="s">
        <v>44</v>
      </c>
      <c r="D150" s="45">
        <v>0</v>
      </c>
      <c r="E150" s="45">
        <v>0</v>
      </c>
      <c r="F150" s="45">
        <v>0</v>
      </c>
      <c r="G150" s="45">
        <v>0</v>
      </c>
      <c r="H150" s="110"/>
      <c r="I150" s="110"/>
      <c r="J150" s="110"/>
      <c r="K150" s="110"/>
      <c r="L150" s="113"/>
      <c r="M150" s="113"/>
      <c r="N150" s="113"/>
      <c r="O150" s="113"/>
      <c r="P150" s="45"/>
      <c r="Q150" s="45"/>
      <c r="R150" s="45"/>
      <c r="S150" s="45"/>
      <c r="T150" s="113"/>
    </row>
    <row r="151" spans="1:20" s="97" customFormat="1" ht="12.75" hidden="1">
      <c r="A151" s="294"/>
      <c r="B151" s="301"/>
      <c r="C151" s="109" t="s">
        <v>46</v>
      </c>
      <c r="D151" s="45">
        <v>0</v>
      </c>
      <c r="E151" s="45">
        <v>0</v>
      </c>
      <c r="F151" s="45">
        <v>0</v>
      </c>
      <c r="G151" s="45">
        <v>0</v>
      </c>
      <c r="H151" s="110"/>
      <c r="I151" s="110"/>
      <c r="J151" s="110"/>
      <c r="K151" s="110"/>
      <c r="L151" s="113"/>
      <c r="M151" s="113"/>
      <c r="N151" s="113"/>
      <c r="O151" s="113"/>
      <c r="P151" s="45"/>
      <c r="Q151" s="45"/>
      <c r="R151" s="45"/>
      <c r="S151" s="45"/>
      <c r="T151" s="113"/>
    </row>
    <row r="152" spans="1:20" s="97" customFormat="1" ht="12.75" hidden="1">
      <c r="A152" s="294"/>
      <c r="B152" s="301"/>
      <c r="C152" s="109" t="s">
        <v>47</v>
      </c>
      <c r="D152" s="45">
        <v>0</v>
      </c>
      <c r="E152" s="45">
        <v>0</v>
      </c>
      <c r="F152" s="45">
        <v>0</v>
      </c>
      <c r="G152" s="45">
        <v>0</v>
      </c>
      <c r="H152" s="110"/>
      <c r="I152" s="110"/>
      <c r="J152" s="110"/>
      <c r="K152" s="110"/>
      <c r="L152" s="113"/>
      <c r="M152" s="113"/>
      <c r="N152" s="113"/>
      <c r="O152" s="113"/>
      <c r="P152" s="45"/>
      <c r="Q152" s="45"/>
      <c r="R152" s="45"/>
      <c r="S152" s="45"/>
      <c r="T152" s="113"/>
    </row>
    <row r="153" spans="1:20" s="97" customFormat="1" ht="12.75" hidden="1">
      <c r="A153" s="294"/>
      <c r="B153" s="301"/>
      <c r="C153" s="109" t="s">
        <v>48</v>
      </c>
      <c r="D153" s="46">
        <f>'06. Пр.1 Распределение. Отч.7'!H61</f>
        <v>80000</v>
      </c>
      <c r="E153" s="46">
        <f>'06. Пр.1 Распределение. Отч.7'!I61</f>
        <v>80000</v>
      </c>
      <c r="F153" s="46">
        <f>'06. Пр.1 Распределение. Отч.7'!J61</f>
        <v>80000</v>
      </c>
      <c r="G153" s="46">
        <f>'06. Пр.1 Распределение. Отч.7'!K61</f>
        <v>240000</v>
      </c>
      <c r="H153" s="111">
        <f>'06. Пр.1 Распределение. Отч.7'!L63</f>
        <v>80000</v>
      </c>
      <c r="I153" s="111">
        <f>'06. Пр.1 Распределение. Отч.7'!M63</f>
        <v>80000</v>
      </c>
      <c r="J153" s="111">
        <f>'06. Пр.1 Распределение. Отч.7'!N63</f>
        <v>0</v>
      </c>
      <c r="K153" s="111">
        <f>'06. Пр.1 Распределение. Отч.7'!O63</f>
        <v>0</v>
      </c>
      <c r="L153" s="111">
        <f>'06. Пр.1 Распределение. Отч.7'!P63</f>
        <v>0</v>
      </c>
      <c r="M153" s="111">
        <f>'06. Пр.1 Распределение. Отч.7'!Q63</f>
        <v>0</v>
      </c>
      <c r="N153" s="111">
        <f>'06. Пр.1 Распределение. Отч.7'!R63</f>
        <v>80000</v>
      </c>
      <c r="O153" s="111">
        <f>'06. Пр.1 Распределение. Отч.7'!S63</f>
        <v>80000</v>
      </c>
      <c r="P153" s="111">
        <f>'06. Пр.1 Распределение. Отч.7'!T63</f>
        <v>80000</v>
      </c>
      <c r="Q153" s="111"/>
      <c r="R153" s="111">
        <f>'06. Пр.1 Распределение. Отч.7'!V63</f>
        <v>80000</v>
      </c>
      <c r="S153" s="111">
        <f>'06. Пр.1 Распределение. Отч.7'!W63</f>
        <v>80000</v>
      </c>
      <c r="T153" s="45"/>
    </row>
    <row r="154" spans="1:20" s="97" customFormat="1" ht="12.75" hidden="1">
      <c r="A154" s="294"/>
      <c r="B154" s="301"/>
      <c r="C154" s="109" t="s">
        <v>49</v>
      </c>
      <c r="D154" s="45">
        <v>0</v>
      </c>
      <c r="E154" s="45">
        <v>0</v>
      </c>
      <c r="F154" s="45">
        <v>0</v>
      </c>
      <c r="G154" s="45">
        <v>0</v>
      </c>
      <c r="H154" s="110"/>
      <c r="I154" s="110"/>
      <c r="J154" s="110"/>
      <c r="K154" s="110"/>
      <c r="L154" s="113"/>
      <c r="M154" s="113"/>
      <c r="N154" s="113"/>
      <c r="O154" s="113"/>
      <c r="P154" s="45"/>
      <c r="Q154" s="45"/>
      <c r="R154" s="45"/>
      <c r="S154" s="45"/>
      <c r="T154" s="113"/>
    </row>
    <row r="155" spans="1:20" hidden="1">
      <c r="A155" s="293" t="s">
        <v>323</v>
      </c>
      <c r="B155" s="301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08" t="s">
        <v>56</v>
      </c>
      <c r="D155" s="74">
        <f>D157+D158+D159+D160+D161</f>
        <v>90000</v>
      </c>
      <c r="E155" s="74">
        <f t="shared" ref="E155:G155" si="93">E157+E158+E159+E160+E161</f>
        <v>90000</v>
      </c>
      <c r="F155" s="74">
        <f t="shared" si="93"/>
        <v>90000</v>
      </c>
      <c r="G155" s="74">
        <f t="shared" si="93"/>
        <v>270000</v>
      </c>
      <c r="H155" s="86">
        <f t="shared" ref="H155:S155" si="94">SUM(H157:H161)</f>
        <v>90000</v>
      </c>
      <c r="I155" s="86">
        <f t="shared" si="94"/>
        <v>90000</v>
      </c>
      <c r="J155" s="86">
        <f>SUM(J157:J161)</f>
        <v>0</v>
      </c>
      <c r="K155" s="86">
        <f t="shared" si="94"/>
        <v>0</v>
      </c>
      <c r="L155" s="86">
        <f t="shared" si="94"/>
        <v>90000</v>
      </c>
      <c r="M155" s="86">
        <f t="shared" si="94"/>
        <v>90000</v>
      </c>
      <c r="N155" s="86">
        <f t="shared" si="94"/>
        <v>90000</v>
      </c>
      <c r="O155" s="86">
        <f t="shared" si="94"/>
        <v>90000</v>
      </c>
      <c r="P155" s="86">
        <f t="shared" si="94"/>
        <v>90000</v>
      </c>
      <c r="Q155" s="86"/>
      <c r="R155" s="86">
        <f t="shared" si="94"/>
        <v>90000</v>
      </c>
      <c r="S155" s="86">
        <f t="shared" si="94"/>
        <v>90000</v>
      </c>
      <c r="T155" s="74"/>
    </row>
    <row r="156" spans="1:20" s="97" customFormat="1" ht="12.75" hidden="1">
      <c r="A156" s="294"/>
      <c r="B156" s="301"/>
      <c r="C156" s="109" t="s">
        <v>45</v>
      </c>
      <c r="D156" s="45"/>
      <c r="E156" s="45"/>
      <c r="F156" s="45"/>
      <c r="G156" s="45"/>
      <c r="H156" s="110"/>
      <c r="I156" s="110"/>
      <c r="J156" s="110"/>
      <c r="K156" s="110"/>
      <c r="L156" s="113"/>
      <c r="M156" s="113"/>
      <c r="N156" s="113"/>
      <c r="O156" s="113"/>
      <c r="P156" s="45"/>
      <c r="Q156" s="45"/>
      <c r="R156" s="45"/>
      <c r="S156" s="45"/>
      <c r="T156" s="113"/>
    </row>
    <row r="157" spans="1:20" s="97" customFormat="1" ht="12.75" hidden="1">
      <c r="A157" s="294"/>
      <c r="B157" s="301"/>
      <c r="C157" s="112" t="s">
        <v>44</v>
      </c>
      <c r="D157" s="45">
        <v>0</v>
      </c>
      <c r="E157" s="45">
        <v>0</v>
      </c>
      <c r="F157" s="45">
        <v>0</v>
      </c>
      <c r="G157" s="45">
        <v>0</v>
      </c>
      <c r="H157" s="110"/>
      <c r="I157" s="110"/>
      <c r="J157" s="110"/>
      <c r="K157" s="110"/>
      <c r="L157" s="113"/>
      <c r="M157" s="113"/>
      <c r="N157" s="113"/>
      <c r="O157" s="113"/>
      <c r="P157" s="45"/>
      <c r="Q157" s="45"/>
      <c r="R157" s="45"/>
      <c r="S157" s="45"/>
      <c r="T157" s="113"/>
    </row>
    <row r="158" spans="1:20" s="97" customFormat="1" ht="12.75" hidden="1">
      <c r="A158" s="294"/>
      <c r="B158" s="301"/>
      <c r="C158" s="109" t="s">
        <v>46</v>
      </c>
      <c r="D158" s="45">
        <v>0</v>
      </c>
      <c r="E158" s="45">
        <v>0</v>
      </c>
      <c r="F158" s="45">
        <v>0</v>
      </c>
      <c r="G158" s="45">
        <v>0</v>
      </c>
      <c r="H158" s="110"/>
      <c r="I158" s="110"/>
      <c r="J158" s="110"/>
      <c r="K158" s="110"/>
      <c r="L158" s="113"/>
      <c r="M158" s="113"/>
      <c r="N158" s="113"/>
      <c r="O158" s="113"/>
      <c r="P158" s="45"/>
      <c r="Q158" s="45"/>
      <c r="R158" s="45"/>
      <c r="S158" s="45"/>
      <c r="T158" s="113"/>
    </row>
    <row r="159" spans="1:20" s="97" customFormat="1" ht="12.75" hidden="1">
      <c r="A159" s="294"/>
      <c r="B159" s="301"/>
      <c r="C159" s="109" t="s">
        <v>47</v>
      </c>
      <c r="D159" s="45">
        <v>0</v>
      </c>
      <c r="E159" s="45">
        <v>0</v>
      </c>
      <c r="F159" s="45">
        <v>0</v>
      </c>
      <c r="G159" s="45">
        <v>0</v>
      </c>
      <c r="H159" s="110"/>
      <c r="I159" s="110"/>
      <c r="J159" s="110"/>
      <c r="K159" s="110"/>
      <c r="L159" s="113"/>
      <c r="M159" s="113"/>
      <c r="N159" s="113"/>
      <c r="O159" s="113"/>
      <c r="P159" s="45"/>
      <c r="Q159" s="45"/>
      <c r="R159" s="45"/>
      <c r="S159" s="45"/>
      <c r="T159" s="113"/>
    </row>
    <row r="160" spans="1:20" s="97" customFormat="1" ht="12.75" hidden="1">
      <c r="A160" s="294"/>
      <c r="B160" s="301"/>
      <c r="C160" s="109" t="s">
        <v>48</v>
      </c>
      <c r="D160" s="114">
        <f>'06. Пр.1 Распределение. Отч.7'!H64</f>
        <v>90000</v>
      </c>
      <c r="E160" s="114">
        <f>'06. Пр.1 Распределение. Отч.7'!I64</f>
        <v>90000</v>
      </c>
      <c r="F160" s="114">
        <f>'06. Пр.1 Распределение. Отч.7'!J64</f>
        <v>90000</v>
      </c>
      <c r="G160" s="114">
        <f>'06. Пр.1 Распределение. Отч.7'!K64</f>
        <v>270000</v>
      </c>
      <c r="H160" s="111">
        <f>'06. Пр.1 Распределение. Отч.7'!L66</f>
        <v>90000</v>
      </c>
      <c r="I160" s="111">
        <f>'06. Пр.1 Распределение. Отч.7'!M66</f>
        <v>90000</v>
      </c>
      <c r="J160" s="111">
        <f>'06. Пр.1 Распределение. Отч.7'!N66</f>
        <v>0</v>
      </c>
      <c r="K160" s="111">
        <f>'06. Пр.1 Распределение. Отч.7'!O66</f>
        <v>0</v>
      </c>
      <c r="L160" s="111">
        <f>'06. Пр.1 Распределение. Отч.7'!P66</f>
        <v>90000</v>
      </c>
      <c r="M160" s="111">
        <f>'06. Пр.1 Распределение. Отч.7'!Q66</f>
        <v>90000</v>
      </c>
      <c r="N160" s="111">
        <f>'06. Пр.1 Распределение. Отч.7'!R66</f>
        <v>90000</v>
      </c>
      <c r="O160" s="111">
        <f>'06. Пр.1 Распределение. Отч.7'!S66</f>
        <v>90000</v>
      </c>
      <c r="P160" s="111">
        <f>'06. Пр.1 Распределение. Отч.7'!T66</f>
        <v>90000</v>
      </c>
      <c r="Q160" s="111"/>
      <c r="R160" s="111">
        <f>'06. Пр.1 Распределение. Отч.7'!V66</f>
        <v>90000</v>
      </c>
      <c r="S160" s="111">
        <f>'06. Пр.1 Распределение. Отч.7'!W66</f>
        <v>90000</v>
      </c>
      <c r="T160" s="45"/>
    </row>
    <row r="161" spans="1:20" s="97" customFormat="1" ht="12.75" hidden="1">
      <c r="A161" s="294"/>
      <c r="B161" s="301"/>
      <c r="C161" s="109" t="s">
        <v>49</v>
      </c>
      <c r="D161" s="45">
        <v>0</v>
      </c>
      <c r="E161" s="45">
        <v>0</v>
      </c>
      <c r="F161" s="45">
        <v>0</v>
      </c>
      <c r="G161" s="45">
        <v>0</v>
      </c>
      <c r="H161" s="110"/>
      <c r="I161" s="110"/>
      <c r="J161" s="110"/>
      <c r="K161" s="110"/>
      <c r="L161" s="113"/>
      <c r="M161" s="113"/>
      <c r="N161" s="113"/>
      <c r="O161" s="113"/>
      <c r="P161" s="45"/>
      <c r="Q161" s="45"/>
      <c r="R161" s="45"/>
      <c r="S161" s="45"/>
      <c r="T161" s="113"/>
    </row>
    <row r="162" spans="1:20" s="97" customFormat="1" hidden="1">
      <c r="A162" s="293" t="s">
        <v>342</v>
      </c>
      <c r="B162" s="301" t="str">
        <f>'ПР5. 13.ПП2.БДД.2.Мер.'!A15</f>
        <v>Уплата административных штрафов и иных платежей</v>
      </c>
      <c r="C162" s="108" t="s">
        <v>56</v>
      </c>
      <c r="D162" s="74">
        <f>D164+D165+D166+D167+D168</f>
        <v>1000000</v>
      </c>
      <c r="E162" s="74">
        <f t="shared" ref="E162:G162" si="95">E164+E165+E166+E167+E168</f>
        <v>0</v>
      </c>
      <c r="F162" s="74">
        <f t="shared" si="95"/>
        <v>0</v>
      </c>
      <c r="G162" s="74">
        <f t="shared" si="95"/>
        <v>1000000</v>
      </c>
      <c r="H162" s="86">
        <f t="shared" ref="H162:S162" si="96">SUM(H164:H168)</f>
        <v>0</v>
      </c>
      <c r="I162" s="86">
        <f t="shared" si="96"/>
        <v>0</v>
      </c>
      <c r="J162" s="86">
        <f>SUM(J164:J168)</f>
        <v>300000</v>
      </c>
      <c r="K162" s="86">
        <f t="shared" si="96"/>
        <v>300000</v>
      </c>
      <c r="L162" s="86">
        <f t="shared" si="96"/>
        <v>300000</v>
      </c>
      <c r="M162" s="86">
        <f t="shared" si="96"/>
        <v>300000</v>
      </c>
      <c r="N162" s="86">
        <f t="shared" si="96"/>
        <v>461000</v>
      </c>
      <c r="O162" s="86">
        <f t="shared" si="96"/>
        <v>461000</v>
      </c>
      <c r="P162" s="86">
        <f t="shared" si="96"/>
        <v>1000000</v>
      </c>
      <c r="Q162" s="86"/>
      <c r="R162" s="86">
        <f t="shared" si="96"/>
        <v>0</v>
      </c>
      <c r="S162" s="86">
        <f t="shared" si="96"/>
        <v>0</v>
      </c>
      <c r="T162" s="154"/>
    </row>
    <row r="163" spans="1:20" s="97" customFormat="1" ht="12.75" hidden="1">
      <c r="A163" s="294"/>
      <c r="B163" s="301"/>
      <c r="C163" s="109" t="s">
        <v>45</v>
      </c>
      <c r="D163" s="45"/>
      <c r="E163" s="45"/>
      <c r="F163" s="45"/>
      <c r="G163" s="45"/>
      <c r="H163" s="110"/>
      <c r="I163" s="110"/>
      <c r="J163" s="110"/>
      <c r="K163" s="110"/>
      <c r="L163" s="152"/>
      <c r="M163" s="152"/>
      <c r="N163" s="152"/>
      <c r="O163" s="152"/>
      <c r="P163" s="45"/>
      <c r="Q163" s="45"/>
      <c r="R163" s="45"/>
      <c r="S163" s="45"/>
      <c r="T163" s="154"/>
    </row>
    <row r="164" spans="1:20" s="97" customFormat="1" ht="12.75" hidden="1">
      <c r="A164" s="294"/>
      <c r="B164" s="301"/>
      <c r="C164" s="112" t="s">
        <v>44</v>
      </c>
      <c r="D164" s="45">
        <v>0</v>
      </c>
      <c r="E164" s="45">
        <v>0</v>
      </c>
      <c r="F164" s="45">
        <v>0</v>
      </c>
      <c r="G164" s="45">
        <v>0</v>
      </c>
      <c r="H164" s="110"/>
      <c r="I164" s="110"/>
      <c r="J164" s="110"/>
      <c r="K164" s="110"/>
      <c r="L164" s="152"/>
      <c r="M164" s="152"/>
      <c r="N164" s="152"/>
      <c r="O164" s="152"/>
      <c r="P164" s="45"/>
      <c r="Q164" s="45"/>
      <c r="R164" s="45"/>
      <c r="S164" s="45"/>
      <c r="T164" s="154"/>
    </row>
    <row r="165" spans="1:20" s="97" customFormat="1" ht="12.75" hidden="1">
      <c r="A165" s="294"/>
      <c r="B165" s="301"/>
      <c r="C165" s="109" t="s">
        <v>46</v>
      </c>
      <c r="D165" s="45">
        <v>0</v>
      </c>
      <c r="E165" s="45">
        <v>0</v>
      </c>
      <c r="F165" s="45">
        <v>0</v>
      </c>
      <c r="G165" s="45">
        <v>0</v>
      </c>
      <c r="H165" s="110"/>
      <c r="I165" s="110"/>
      <c r="J165" s="110"/>
      <c r="K165" s="110"/>
      <c r="L165" s="152"/>
      <c r="M165" s="152"/>
      <c r="N165" s="152"/>
      <c r="O165" s="152"/>
      <c r="P165" s="45"/>
      <c r="Q165" s="45"/>
      <c r="R165" s="45"/>
      <c r="S165" s="45"/>
      <c r="T165" s="154"/>
    </row>
    <row r="166" spans="1:20" s="97" customFormat="1" ht="12.75" hidden="1">
      <c r="A166" s="294"/>
      <c r="B166" s="301"/>
      <c r="C166" s="109" t="s">
        <v>47</v>
      </c>
      <c r="D166" s="45">
        <v>0</v>
      </c>
      <c r="E166" s="45">
        <v>0</v>
      </c>
      <c r="F166" s="45">
        <v>0</v>
      </c>
      <c r="G166" s="45">
        <v>0</v>
      </c>
      <c r="H166" s="110"/>
      <c r="I166" s="110"/>
      <c r="J166" s="110"/>
      <c r="K166" s="110"/>
      <c r="L166" s="152"/>
      <c r="M166" s="152"/>
      <c r="N166" s="152"/>
      <c r="O166" s="152"/>
      <c r="P166" s="45"/>
      <c r="Q166" s="45"/>
      <c r="R166" s="45"/>
      <c r="S166" s="45"/>
      <c r="T166" s="154"/>
    </row>
    <row r="167" spans="1:20" s="97" customFormat="1" ht="12.75" hidden="1">
      <c r="A167" s="294"/>
      <c r="B167" s="301"/>
      <c r="C167" s="109" t="s">
        <v>48</v>
      </c>
      <c r="D167" s="114">
        <f>'ПР5. 13.ПП2.БДД.2.Мер.'!H15</f>
        <v>1000000</v>
      </c>
      <c r="E167" s="114">
        <f>'ПР5. 13.ПП2.БДД.2.Мер.'!I15</f>
        <v>0</v>
      </c>
      <c r="F167" s="114">
        <f>'ПР5. 13.ПП2.БДД.2.Мер.'!J15</f>
        <v>0</v>
      </c>
      <c r="G167" s="114">
        <f>'ПР5. 13.ПП2.БДД.2.Мер.'!K15</f>
        <v>1000000</v>
      </c>
      <c r="H167" s="111">
        <f>'06. Пр.1 Распределение. Отч.7'!L69</f>
        <v>0</v>
      </c>
      <c r="I167" s="111">
        <f>'06. Пр.1 Распределение. Отч.7'!M69</f>
        <v>0</v>
      </c>
      <c r="J167" s="111">
        <f>'06. Пр.1 Распределение. Отч.7'!N69</f>
        <v>300000</v>
      </c>
      <c r="K167" s="111">
        <f>'06. Пр.1 Распределение. Отч.7'!O69</f>
        <v>300000</v>
      </c>
      <c r="L167" s="111">
        <f>'06. Пр.1 Распределение. Отч.7'!P69</f>
        <v>300000</v>
      </c>
      <c r="M167" s="111">
        <f>'06. Пр.1 Распределение. Отч.7'!Q69</f>
        <v>300000</v>
      </c>
      <c r="N167" s="111">
        <f>'06. Пр.1 Распределение. Отч.7'!R69</f>
        <v>461000</v>
      </c>
      <c r="O167" s="111">
        <f>'06. Пр.1 Распределение. Отч.7'!S69</f>
        <v>461000</v>
      </c>
      <c r="P167" s="111">
        <f>'06. Пр.1 Распределение. Отч.7'!T69</f>
        <v>1000000</v>
      </c>
      <c r="Q167" s="111"/>
      <c r="R167" s="111">
        <f>'06. Пр.1 Распределение. Отч.7'!V69</f>
        <v>0</v>
      </c>
      <c r="S167" s="111">
        <f>'06. Пр.1 Распределение. Отч.7'!W69</f>
        <v>0</v>
      </c>
      <c r="T167" s="154"/>
    </row>
    <row r="168" spans="1:20" s="97" customFormat="1" ht="12.75" hidden="1">
      <c r="A168" s="294"/>
      <c r="B168" s="301"/>
      <c r="C168" s="109" t="s">
        <v>49</v>
      </c>
      <c r="D168" s="45">
        <v>0</v>
      </c>
      <c r="E168" s="45">
        <v>0</v>
      </c>
      <c r="F168" s="45">
        <v>0</v>
      </c>
      <c r="G168" s="45">
        <v>0</v>
      </c>
      <c r="H168" s="110"/>
      <c r="I168" s="110"/>
      <c r="J168" s="110"/>
      <c r="K168" s="110"/>
      <c r="L168" s="152"/>
      <c r="M168" s="152"/>
      <c r="N168" s="152"/>
      <c r="O168" s="152"/>
      <c r="P168" s="45"/>
      <c r="Q168" s="45"/>
      <c r="R168" s="45"/>
      <c r="S168" s="45"/>
      <c r="T168" s="154"/>
    </row>
    <row r="169" spans="1:20" s="97" customFormat="1" hidden="1">
      <c r="A169" s="293" t="s">
        <v>356</v>
      </c>
      <c r="B169" s="301" t="s">
        <v>349</v>
      </c>
      <c r="C169" s="108" t="s">
        <v>56</v>
      </c>
      <c r="D169" s="74">
        <f>D171+D172+D173+D174+D175</f>
        <v>59320</v>
      </c>
      <c r="E169" s="74">
        <f t="shared" ref="E169:G169" si="97">E171+E172+E173+E174+E175</f>
        <v>0</v>
      </c>
      <c r="F169" s="74">
        <f t="shared" si="97"/>
        <v>0</v>
      </c>
      <c r="G169" s="74">
        <f t="shared" si="97"/>
        <v>59320</v>
      </c>
      <c r="H169" s="86">
        <f t="shared" ref="H169:I169" si="98">SUM(H171:H175)</f>
        <v>0</v>
      </c>
      <c r="I169" s="86">
        <f t="shared" si="98"/>
        <v>0</v>
      </c>
      <c r="J169" s="86">
        <f>SUM(J171:J175)</f>
        <v>0</v>
      </c>
      <c r="K169" s="86">
        <f t="shared" ref="K169:S169" si="99">SUM(K171:K175)</f>
        <v>0</v>
      </c>
      <c r="L169" s="86">
        <f t="shared" si="99"/>
        <v>0</v>
      </c>
      <c r="M169" s="86">
        <f t="shared" si="99"/>
        <v>0</v>
      </c>
      <c r="N169" s="86">
        <f t="shared" si="99"/>
        <v>59320</v>
      </c>
      <c r="O169" s="86">
        <f t="shared" si="99"/>
        <v>4789</v>
      </c>
      <c r="P169" s="86">
        <f t="shared" si="99"/>
        <v>59320</v>
      </c>
      <c r="Q169" s="86"/>
      <c r="R169" s="86">
        <f t="shared" si="99"/>
        <v>0</v>
      </c>
      <c r="S169" s="86">
        <f t="shared" si="99"/>
        <v>0</v>
      </c>
      <c r="T169" s="154"/>
    </row>
    <row r="170" spans="1:20" s="97" customFormat="1" ht="12.75" hidden="1">
      <c r="A170" s="294"/>
      <c r="B170" s="301"/>
      <c r="C170" s="109" t="s">
        <v>45</v>
      </c>
      <c r="D170" s="45"/>
      <c r="E170" s="45"/>
      <c r="F170" s="45"/>
      <c r="G170" s="45"/>
      <c r="H170" s="110"/>
      <c r="I170" s="110"/>
      <c r="J170" s="110"/>
      <c r="K170" s="110"/>
      <c r="L170" s="183"/>
      <c r="M170" s="183"/>
      <c r="N170" s="183"/>
      <c r="O170" s="183"/>
      <c r="P170" s="45"/>
      <c r="Q170" s="45"/>
      <c r="R170" s="45"/>
      <c r="S170" s="45"/>
      <c r="T170" s="154"/>
    </row>
    <row r="171" spans="1:20" s="97" customFormat="1" ht="12.75" hidden="1">
      <c r="A171" s="294"/>
      <c r="B171" s="301"/>
      <c r="C171" s="112" t="s">
        <v>44</v>
      </c>
      <c r="D171" s="45">
        <v>0</v>
      </c>
      <c r="E171" s="45">
        <v>0</v>
      </c>
      <c r="F171" s="45">
        <v>0</v>
      </c>
      <c r="G171" s="45">
        <v>0</v>
      </c>
      <c r="H171" s="110"/>
      <c r="I171" s="110"/>
      <c r="J171" s="110"/>
      <c r="K171" s="110"/>
      <c r="L171" s="183"/>
      <c r="M171" s="183"/>
      <c r="N171" s="183"/>
      <c r="O171" s="183"/>
      <c r="P171" s="45"/>
      <c r="Q171" s="45"/>
      <c r="R171" s="45"/>
      <c r="S171" s="45"/>
      <c r="T171" s="154"/>
    </row>
    <row r="172" spans="1:20" s="97" customFormat="1" ht="12.75" hidden="1">
      <c r="A172" s="294"/>
      <c r="B172" s="301"/>
      <c r="C172" s="109" t="s">
        <v>46</v>
      </c>
      <c r="D172" s="45">
        <f>'06. Пр.1 Распределение. Отч.7'!H70</f>
        <v>59320</v>
      </c>
      <c r="E172" s="45">
        <f>'06. Пр.1 Распределение. Отч.7'!I70</f>
        <v>0</v>
      </c>
      <c r="F172" s="45">
        <f>'06. Пр.1 Распределение. Отч.7'!J70</f>
        <v>0</v>
      </c>
      <c r="G172" s="45">
        <f>'06. Пр.1 Распределение. Отч.7'!K70</f>
        <v>59320</v>
      </c>
      <c r="H172" s="110">
        <v>0</v>
      </c>
      <c r="I172" s="110">
        <v>0</v>
      </c>
      <c r="J172" s="111">
        <f>'06. Пр.1 Распределение. Отч.7'!N70</f>
        <v>0</v>
      </c>
      <c r="K172" s="111">
        <f>'06. Пр.1 Распределение. Отч.7'!O70</f>
        <v>0</v>
      </c>
      <c r="L172" s="111">
        <f>'06. Пр.1 Распределение. Отч.7'!P70</f>
        <v>0</v>
      </c>
      <c r="M172" s="111">
        <f>'06. Пр.1 Распределение. Отч.7'!Q70</f>
        <v>0</v>
      </c>
      <c r="N172" s="111">
        <f>'06. Пр.1 Распределение. Отч.7'!R70</f>
        <v>59320</v>
      </c>
      <c r="O172" s="111">
        <f>'06. Пр.1 Распределение. Отч.7'!S70</f>
        <v>4789</v>
      </c>
      <c r="P172" s="111">
        <f>'06. Пр.1 Распределение. Отч.7'!T70</f>
        <v>59320</v>
      </c>
      <c r="Q172" s="111"/>
      <c r="R172" s="111">
        <f>'06. Пр.1 Распределение. Отч.7'!V70</f>
        <v>0</v>
      </c>
      <c r="S172" s="111">
        <f>'06. Пр.1 Распределение. Отч.7'!W70</f>
        <v>0</v>
      </c>
      <c r="T172" s="154"/>
    </row>
    <row r="173" spans="1:20" s="97" customFormat="1" ht="12.75" hidden="1">
      <c r="A173" s="294"/>
      <c r="B173" s="301"/>
      <c r="C173" s="109" t="s">
        <v>47</v>
      </c>
      <c r="D173" s="45">
        <v>0</v>
      </c>
      <c r="E173" s="45">
        <v>0</v>
      </c>
      <c r="F173" s="45">
        <v>0</v>
      </c>
      <c r="G173" s="45">
        <v>0</v>
      </c>
      <c r="H173" s="110"/>
      <c r="I173" s="110"/>
      <c r="J173" s="110"/>
      <c r="K173" s="110"/>
      <c r="L173" s="183"/>
      <c r="M173" s="183"/>
      <c r="N173" s="183"/>
      <c r="O173" s="183"/>
      <c r="P173" s="45"/>
      <c r="Q173" s="45"/>
      <c r="R173" s="45"/>
      <c r="S173" s="45"/>
      <c r="T173" s="154"/>
    </row>
    <row r="174" spans="1:20" s="97" customFormat="1" ht="12.75" hidden="1">
      <c r="A174" s="294"/>
      <c r="B174" s="301"/>
      <c r="C174" s="109" t="s">
        <v>48</v>
      </c>
      <c r="D174" s="114">
        <v>0</v>
      </c>
      <c r="E174" s="114">
        <v>0</v>
      </c>
      <c r="F174" s="114">
        <v>0</v>
      </c>
      <c r="G174" s="114">
        <v>0</v>
      </c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54"/>
    </row>
    <row r="175" spans="1:20" s="97" customFormat="1" ht="12.75" hidden="1">
      <c r="A175" s="294"/>
      <c r="B175" s="301"/>
      <c r="C175" s="109" t="s">
        <v>49</v>
      </c>
      <c r="D175" s="45">
        <v>0</v>
      </c>
      <c r="E175" s="45">
        <v>0</v>
      </c>
      <c r="F175" s="45">
        <v>0</v>
      </c>
      <c r="G175" s="45">
        <v>0</v>
      </c>
      <c r="H175" s="110"/>
      <c r="I175" s="110"/>
      <c r="J175" s="110"/>
      <c r="K175" s="110"/>
      <c r="L175" s="183"/>
      <c r="M175" s="183"/>
      <c r="N175" s="183"/>
      <c r="O175" s="183"/>
      <c r="P175" s="45"/>
      <c r="Q175" s="45"/>
      <c r="R175" s="45"/>
      <c r="S175" s="45"/>
      <c r="T175" s="154"/>
    </row>
    <row r="176" spans="1:20" s="97" customFormat="1" hidden="1">
      <c r="A176" s="293" t="s">
        <v>363</v>
      </c>
      <c r="B176" s="301" t="s">
        <v>364</v>
      </c>
      <c r="C176" s="108" t="s">
        <v>56</v>
      </c>
      <c r="D176" s="74">
        <f>D178+D179+D180+D181+D182</f>
        <v>2612</v>
      </c>
      <c r="E176" s="74">
        <f t="shared" ref="E176:G176" si="100">E178+E179+E180+E181+E182</f>
        <v>0</v>
      </c>
      <c r="F176" s="74">
        <f t="shared" si="100"/>
        <v>0</v>
      </c>
      <c r="G176" s="74">
        <f t="shared" si="100"/>
        <v>2612</v>
      </c>
      <c r="H176" s="86">
        <f t="shared" ref="H176:I176" si="101">SUM(H178:H182)</f>
        <v>0</v>
      </c>
      <c r="I176" s="86">
        <f t="shared" si="101"/>
        <v>0</v>
      </c>
      <c r="J176" s="86">
        <f>SUM(J178:J182)</f>
        <v>0</v>
      </c>
      <c r="K176" s="86">
        <f t="shared" ref="K176:S176" si="102">SUM(K178:K182)</f>
        <v>0</v>
      </c>
      <c r="L176" s="86">
        <f t="shared" si="102"/>
        <v>0</v>
      </c>
      <c r="M176" s="86">
        <f t="shared" si="102"/>
        <v>0</v>
      </c>
      <c r="N176" s="86">
        <f t="shared" si="102"/>
        <v>2612</v>
      </c>
      <c r="O176" s="86">
        <f t="shared" si="102"/>
        <v>2612</v>
      </c>
      <c r="P176" s="86">
        <f t="shared" si="102"/>
        <v>2612</v>
      </c>
      <c r="Q176" s="86"/>
      <c r="R176" s="86">
        <f t="shared" si="102"/>
        <v>0</v>
      </c>
      <c r="S176" s="86">
        <f t="shared" si="102"/>
        <v>0</v>
      </c>
      <c r="T176" s="154"/>
    </row>
    <row r="177" spans="1:20" s="97" customFormat="1" ht="12.75" hidden="1">
      <c r="A177" s="294"/>
      <c r="B177" s="301"/>
      <c r="C177" s="109" t="s">
        <v>45</v>
      </c>
      <c r="D177" s="45"/>
      <c r="E177" s="45"/>
      <c r="F177" s="45"/>
      <c r="G177" s="45"/>
      <c r="H177" s="110"/>
      <c r="I177" s="110"/>
      <c r="J177" s="110"/>
      <c r="K177" s="110"/>
      <c r="L177" s="187"/>
      <c r="M177" s="187"/>
      <c r="N177" s="187"/>
      <c r="O177" s="187"/>
      <c r="P177" s="45"/>
      <c r="Q177" s="45"/>
      <c r="R177" s="45"/>
      <c r="S177" s="45"/>
      <c r="T177" s="154"/>
    </row>
    <row r="178" spans="1:20" s="97" customFormat="1" ht="12.75" hidden="1">
      <c r="A178" s="294"/>
      <c r="B178" s="301"/>
      <c r="C178" s="112" t="s">
        <v>44</v>
      </c>
      <c r="D178" s="45">
        <v>0</v>
      </c>
      <c r="E178" s="45">
        <v>0</v>
      </c>
      <c r="F178" s="45">
        <v>0</v>
      </c>
      <c r="G178" s="45">
        <v>0</v>
      </c>
      <c r="H178" s="110"/>
      <c r="I178" s="110"/>
      <c r="J178" s="110"/>
      <c r="K178" s="110"/>
      <c r="L178" s="187"/>
      <c r="M178" s="187"/>
      <c r="N178" s="187"/>
      <c r="O178" s="187"/>
      <c r="P178" s="45"/>
      <c r="Q178" s="45"/>
      <c r="R178" s="45"/>
      <c r="S178" s="45"/>
      <c r="T178" s="154"/>
    </row>
    <row r="179" spans="1:20" s="97" customFormat="1" ht="12.75" hidden="1">
      <c r="A179" s="294"/>
      <c r="B179" s="301"/>
      <c r="C179" s="109" t="s">
        <v>46</v>
      </c>
      <c r="D179" s="45">
        <v>0</v>
      </c>
      <c r="E179" s="45">
        <v>0</v>
      </c>
      <c r="F179" s="45">
        <v>0</v>
      </c>
      <c r="G179" s="45">
        <v>0</v>
      </c>
      <c r="H179" s="110"/>
      <c r="I179" s="110"/>
      <c r="J179" s="110"/>
      <c r="K179" s="110"/>
      <c r="L179" s="187"/>
      <c r="M179" s="187"/>
      <c r="N179" s="187"/>
      <c r="O179" s="187"/>
      <c r="P179" s="45"/>
      <c r="Q179" s="45"/>
      <c r="R179" s="45"/>
      <c r="S179" s="45"/>
      <c r="T179" s="154"/>
    </row>
    <row r="180" spans="1:20" s="97" customFormat="1" ht="12.75" hidden="1">
      <c r="A180" s="294"/>
      <c r="B180" s="301"/>
      <c r="C180" s="109" t="s">
        <v>47</v>
      </c>
      <c r="D180" s="45">
        <v>0</v>
      </c>
      <c r="E180" s="45">
        <v>0</v>
      </c>
      <c r="F180" s="45">
        <v>0</v>
      </c>
      <c r="G180" s="45">
        <v>0</v>
      </c>
      <c r="H180" s="110"/>
      <c r="I180" s="110"/>
      <c r="J180" s="110"/>
      <c r="K180" s="110"/>
      <c r="L180" s="187"/>
      <c r="M180" s="187"/>
      <c r="N180" s="187"/>
      <c r="O180" s="187"/>
      <c r="P180" s="45"/>
      <c r="Q180" s="45"/>
      <c r="R180" s="45"/>
      <c r="S180" s="45"/>
      <c r="T180" s="154"/>
    </row>
    <row r="181" spans="1:20" s="97" customFormat="1" ht="12.75" hidden="1">
      <c r="A181" s="294"/>
      <c r="B181" s="301"/>
      <c r="C181" s="109" t="s">
        <v>48</v>
      </c>
      <c r="D181" s="114">
        <f>'06. Пр.1 Распределение. Отч.7'!H74</f>
        <v>2612</v>
      </c>
      <c r="E181" s="114">
        <f>'06. Пр.1 Распределение. Отч.7'!I74</f>
        <v>0</v>
      </c>
      <c r="F181" s="114">
        <f>'06. Пр.1 Распределение. Отч.7'!J74</f>
        <v>0</v>
      </c>
      <c r="G181" s="114">
        <f>'06. Пр.1 Распределение. Отч.7'!K74</f>
        <v>2612</v>
      </c>
      <c r="H181" s="111">
        <f>'06. Пр.1 Распределение. Отч.7'!L87</f>
        <v>0</v>
      </c>
      <c r="I181" s="111">
        <f>'06. Пр.1 Распределение. Отч.7'!M87</f>
        <v>0</v>
      </c>
      <c r="J181" s="111">
        <f>'06. Пр.1 Распределение. Отч.7'!N74</f>
        <v>0</v>
      </c>
      <c r="K181" s="111">
        <f>'06. Пр.1 Распределение. Отч.7'!O74</f>
        <v>0</v>
      </c>
      <c r="L181" s="111">
        <f>'06. Пр.1 Распределение. Отч.7'!P74</f>
        <v>0</v>
      </c>
      <c r="M181" s="111">
        <f>'06. Пр.1 Распределение. Отч.7'!Q74</f>
        <v>0</v>
      </c>
      <c r="N181" s="111">
        <f>'06. Пр.1 Распределение. Отч.7'!R74</f>
        <v>2612</v>
      </c>
      <c r="O181" s="111">
        <f>'06. Пр.1 Распределение. Отч.7'!S74</f>
        <v>2612</v>
      </c>
      <c r="P181" s="111">
        <f>'06. Пр.1 Распределение. Отч.7'!T74</f>
        <v>2612</v>
      </c>
      <c r="Q181" s="111"/>
      <c r="R181" s="111">
        <f>'06. Пр.1 Распределение. Отч.7'!V74</f>
        <v>0</v>
      </c>
      <c r="S181" s="111">
        <f>'06. Пр.1 Распределение. Отч.7'!W74</f>
        <v>0</v>
      </c>
      <c r="T181" s="154"/>
    </row>
    <row r="182" spans="1:20" s="97" customFormat="1" ht="12.75" hidden="1">
      <c r="A182" s="294"/>
      <c r="B182" s="301"/>
      <c r="C182" s="109" t="s">
        <v>49</v>
      </c>
      <c r="D182" s="45">
        <v>0</v>
      </c>
      <c r="E182" s="45">
        <v>0</v>
      </c>
      <c r="F182" s="45">
        <v>0</v>
      </c>
      <c r="G182" s="45">
        <v>0</v>
      </c>
      <c r="H182" s="110"/>
      <c r="I182" s="110"/>
      <c r="J182" s="110"/>
      <c r="K182" s="110"/>
      <c r="L182" s="187"/>
      <c r="M182" s="187"/>
      <c r="N182" s="187"/>
      <c r="O182" s="187"/>
      <c r="P182" s="45"/>
      <c r="Q182" s="45"/>
      <c r="R182" s="45"/>
      <c r="S182" s="45"/>
      <c r="T182" s="154"/>
    </row>
    <row r="183" spans="1:20" s="22" customFormat="1">
      <c r="A183" s="299" t="s">
        <v>8</v>
      </c>
      <c r="B183" s="318" t="s">
        <v>88</v>
      </c>
      <c r="C183" s="175" t="s">
        <v>56</v>
      </c>
      <c r="D183" s="243">
        <f>D185+D186+D187+D188+D189</f>
        <v>122549000</v>
      </c>
      <c r="E183" s="243">
        <f t="shared" ref="E183:G183" si="103">E185+E186+E187+E188+E189</f>
        <v>80559000</v>
      </c>
      <c r="F183" s="243">
        <f t="shared" si="103"/>
        <v>80559000</v>
      </c>
      <c r="G183" s="243">
        <f t="shared" si="103"/>
        <v>283667000</v>
      </c>
      <c r="H183" s="244">
        <f>'06. Пр.1 Распределение. Отч.7'!L78</f>
        <v>116889740</v>
      </c>
      <c r="I183" s="244">
        <f>'06. Пр.1 Распределение. Отч.7'!M78</f>
        <v>116889740</v>
      </c>
      <c r="J183" s="244">
        <f>J190+J197</f>
        <v>23623382.75</v>
      </c>
      <c r="K183" s="244">
        <f t="shared" ref="K183:S183" si="104">K190+K197</f>
        <v>23623382.75</v>
      </c>
      <c r="L183" s="244">
        <f t="shared" si="104"/>
        <v>34302524</v>
      </c>
      <c r="M183" s="244">
        <f t="shared" si="104"/>
        <v>34302524</v>
      </c>
      <c r="N183" s="244">
        <f t="shared" si="104"/>
        <v>90472800.710000008</v>
      </c>
      <c r="O183" s="244">
        <f t="shared" si="104"/>
        <v>88251727</v>
      </c>
      <c r="P183" s="244">
        <f t="shared" si="104"/>
        <v>122549000</v>
      </c>
      <c r="Q183" s="177"/>
      <c r="R183" s="177">
        <f t="shared" si="104"/>
        <v>80559000</v>
      </c>
      <c r="S183" s="177">
        <f t="shared" si="104"/>
        <v>80559000</v>
      </c>
      <c r="T183" s="326"/>
    </row>
    <row r="184" spans="1:20" s="22" customFormat="1">
      <c r="A184" s="299"/>
      <c r="B184" s="318"/>
      <c r="C184" s="175" t="s">
        <v>45</v>
      </c>
      <c r="D184" s="176"/>
      <c r="E184" s="176"/>
      <c r="F184" s="176"/>
      <c r="G184" s="176"/>
      <c r="H184" s="178"/>
      <c r="I184" s="178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327"/>
    </row>
    <row r="185" spans="1:20" s="22" customFormat="1">
      <c r="A185" s="299"/>
      <c r="B185" s="318"/>
      <c r="C185" s="179" t="s">
        <v>44</v>
      </c>
      <c r="D185" s="176">
        <f>D192+D199</f>
        <v>0</v>
      </c>
      <c r="E185" s="176">
        <f t="shared" ref="E185:G185" si="105">E192+E199</f>
        <v>0</v>
      </c>
      <c r="F185" s="176">
        <f t="shared" si="105"/>
        <v>0</v>
      </c>
      <c r="G185" s="176">
        <f t="shared" si="105"/>
        <v>0</v>
      </c>
      <c r="H185" s="177">
        <f>H192+H199</f>
        <v>0</v>
      </c>
      <c r="I185" s="177">
        <f t="shared" ref="I185:S185" si="106">I192+I199</f>
        <v>0</v>
      </c>
      <c r="J185" s="177">
        <f t="shared" si="106"/>
        <v>0</v>
      </c>
      <c r="K185" s="177">
        <f t="shared" si="106"/>
        <v>0</v>
      </c>
      <c r="L185" s="177">
        <f t="shared" si="106"/>
        <v>0</v>
      </c>
      <c r="M185" s="177">
        <f t="shared" si="106"/>
        <v>0</v>
      </c>
      <c r="N185" s="177">
        <f t="shared" si="106"/>
        <v>0</v>
      </c>
      <c r="O185" s="177">
        <f t="shared" si="106"/>
        <v>0</v>
      </c>
      <c r="P185" s="177">
        <f t="shared" si="106"/>
        <v>0</v>
      </c>
      <c r="Q185" s="177"/>
      <c r="R185" s="177">
        <f t="shared" si="106"/>
        <v>0</v>
      </c>
      <c r="S185" s="177">
        <f t="shared" si="106"/>
        <v>0</v>
      </c>
      <c r="T185" s="327"/>
    </row>
    <row r="186" spans="1:20" s="22" customFormat="1">
      <c r="A186" s="299"/>
      <c r="B186" s="318"/>
      <c r="C186" s="175" t="s">
        <v>46</v>
      </c>
      <c r="D186" s="176">
        <f t="shared" ref="D186:S186" si="107">D193+D200</f>
        <v>0</v>
      </c>
      <c r="E186" s="176">
        <f t="shared" si="107"/>
        <v>0</v>
      </c>
      <c r="F186" s="176">
        <f t="shared" si="107"/>
        <v>0</v>
      </c>
      <c r="G186" s="176">
        <f t="shared" si="107"/>
        <v>0</v>
      </c>
      <c r="H186" s="177">
        <f t="shared" si="107"/>
        <v>0</v>
      </c>
      <c r="I186" s="177">
        <f t="shared" si="107"/>
        <v>0</v>
      </c>
      <c r="J186" s="177">
        <f t="shared" si="107"/>
        <v>0</v>
      </c>
      <c r="K186" s="177">
        <f t="shared" si="107"/>
        <v>0</v>
      </c>
      <c r="L186" s="177">
        <f t="shared" si="107"/>
        <v>0</v>
      </c>
      <c r="M186" s="177">
        <f t="shared" si="107"/>
        <v>0</v>
      </c>
      <c r="N186" s="177">
        <f t="shared" si="107"/>
        <v>0</v>
      </c>
      <c r="O186" s="177">
        <f t="shared" si="107"/>
        <v>0</v>
      </c>
      <c r="P186" s="177">
        <f t="shared" si="107"/>
        <v>0</v>
      </c>
      <c r="Q186" s="177"/>
      <c r="R186" s="177">
        <f t="shared" si="107"/>
        <v>0</v>
      </c>
      <c r="S186" s="177">
        <f t="shared" si="107"/>
        <v>0</v>
      </c>
      <c r="T186" s="327"/>
    </row>
    <row r="187" spans="1:20" s="22" customFormat="1">
      <c r="A187" s="299"/>
      <c r="B187" s="318"/>
      <c r="C187" s="180" t="s">
        <v>47</v>
      </c>
      <c r="D187" s="176">
        <f t="shared" ref="D187:S187" si="108">D194+D201</f>
        <v>0</v>
      </c>
      <c r="E187" s="176">
        <f t="shared" si="108"/>
        <v>0</v>
      </c>
      <c r="F187" s="176">
        <f t="shared" si="108"/>
        <v>0</v>
      </c>
      <c r="G187" s="176">
        <f t="shared" si="108"/>
        <v>0</v>
      </c>
      <c r="H187" s="177">
        <f t="shared" si="108"/>
        <v>0</v>
      </c>
      <c r="I187" s="177">
        <f t="shared" si="108"/>
        <v>0</v>
      </c>
      <c r="J187" s="177">
        <f t="shared" si="108"/>
        <v>0</v>
      </c>
      <c r="K187" s="177">
        <f t="shared" si="108"/>
        <v>0</v>
      </c>
      <c r="L187" s="177">
        <f t="shared" si="108"/>
        <v>0</v>
      </c>
      <c r="M187" s="177">
        <f t="shared" si="108"/>
        <v>0</v>
      </c>
      <c r="N187" s="177">
        <f t="shared" si="108"/>
        <v>0</v>
      </c>
      <c r="O187" s="177">
        <f t="shared" si="108"/>
        <v>0</v>
      </c>
      <c r="P187" s="177">
        <f t="shared" si="108"/>
        <v>0</v>
      </c>
      <c r="Q187" s="177"/>
      <c r="R187" s="177">
        <f t="shared" si="108"/>
        <v>0</v>
      </c>
      <c r="S187" s="177">
        <f t="shared" si="108"/>
        <v>0</v>
      </c>
      <c r="T187" s="327"/>
    </row>
    <row r="188" spans="1:20" s="22" customFormat="1">
      <c r="A188" s="299"/>
      <c r="B188" s="318"/>
      <c r="C188" s="175" t="s">
        <v>48</v>
      </c>
      <c r="D188" s="176">
        <f t="shared" ref="D188:S188" si="109">D195+D202</f>
        <v>122549000</v>
      </c>
      <c r="E188" s="176">
        <f t="shared" si="109"/>
        <v>80559000</v>
      </c>
      <c r="F188" s="176">
        <f t="shared" si="109"/>
        <v>80559000</v>
      </c>
      <c r="G188" s="176">
        <f t="shared" si="109"/>
        <v>283667000</v>
      </c>
      <c r="H188" s="177">
        <f t="shared" si="109"/>
        <v>116889740</v>
      </c>
      <c r="I188" s="177">
        <f t="shared" si="109"/>
        <v>116889740</v>
      </c>
      <c r="J188" s="177">
        <f t="shared" si="109"/>
        <v>23623382.75</v>
      </c>
      <c r="K188" s="177">
        <f t="shared" si="109"/>
        <v>23623382.75</v>
      </c>
      <c r="L188" s="177">
        <f t="shared" si="109"/>
        <v>34302524</v>
      </c>
      <c r="M188" s="177">
        <f t="shared" si="109"/>
        <v>34302524</v>
      </c>
      <c r="N188" s="177">
        <f t="shared" si="109"/>
        <v>90472800.710000008</v>
      </c>
      <c r="O188" s="177">
        <f t="shared" si="109"/>
        <v>88251727</v>
      </c>
      <c r="P188" s="177">
        <f t="shared" si="109"/>
        <v>122549000</v>
      </c>
      <c r="Q188" s="177"/>
      <c r="R188" s="177">
        <f t="shared" si="109"/>
        <v>80559000</v>
      </c>
      <c r="S188" s="177">
        <f t="shared" si="109"/>
        <v>80559000</v>
      </c>
      <c r="T188" s="327"/>
    </row>
    <row r="189" spans="1:20" s="22" customFormat="1">
      <c r="A189" s="299"/>
      <c r="B189" s="318"/>
      <c r="C189" s="175" t="s">
        <v>49</v>
      </c>
      <c r="D189" s="176">
        <f t="shared" ref="D189:S189" si="110">D196+D203</f>
        <v>0</v>
      </c>
      <c r="E189" s="176">
        <f t="shared" si="110"/>
        <v>0</v>
      </c>
      <c r="F189" s="176">
        <f t="shared" si="110"/>
        <v>0</v>
      </c>
      <c r="G189" s="176">
        <f t="shared" si="110"/>
        <v>0</v>
      </c>
      <c r="H189" s="177">
        <f t="shared" si="110"/>
        <v>0</v>
      </c>
      <c r="I189" s="177">
        <f t="shared" si="110"/>
        <v>0</v>
      </c>
      <c r="J189" s="177">
        <f t="shared" si="110"/>
        <v>0</v>
      </c>
      <c r="K189" s="177">
        <f t="shared" si="110"/>
        <v>0</v>
      </c>
      <c r="L189" s="177">
        <f t="shared" si="110"/>
        <v>0</v>
      </c>
      <c r="M189" s="177">
        <f t="shared" si="110"/>
        <v>0</v>
      </c>
      <c r="N189" s="177">
        <f t="shared" si="110"/>
        <v>0</v>
      </c>
      <c r="O189" s="177">
        <f t="shared" si="110"/>
        <v>0</v>
      </c>
      <c r="P189" s="177">
        <f t="shared" si="110"/>
        <v>0</v>
      </c>
      <c r="Q189" s="177"/>
      <c r="R189" s="177">
        <f t="shared" si="110"/>
        <v>0</v>
      </c>
      <c r="S189" s="177">
        <f t="shared" si="110"/>
        <v>0</v>
      </c>
      <c r="T189" s="328"/>
    </row>
    <row r="190" spans="1:20" hidden="1">
      <c r="A190" s="299" t="s">
        <v>32</v>
      </c>
      <c r="B190" s="299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38" t="s">
        <v>56</v>
      </c>
      <c r="D190" s="74">
        <f>D192+D193+D194+D195+D196</f>
        <v>89159000</v>
      </c>
      <c r="E190" s="74">
        <f t="shared" ref="E190:G190" si="111">E192+E193+E194+E195+E196</f>
        <v>80559000</v>
      </c>
      <c r="F190" s="74">
        <f t="shared" si="111"/>
        <v>80559000</v>
      </c>
      <c r="G190" s="74">
        <f t="shared" si="111"/>
        <v>250277000</v>
      </c>
      <c r="H190" s="86">
        <f>SUM(H192:H196)</f>
        <v>80559000</v>
      </c>
      <c r="I190" s="86">
        <f t="shared" ref="I190:S190" si="112">SUM(I192:I196)</f>
        <v>80559000</v>
      </c>
      <c r="J190" s="86">
        <f t="shared" si="112"/>
        <v>23623382.75</v>
      </c>
      <c r="K190" s="86">
        <f t="shared" si="112"/>
        <v>23623382.75</v>
      </c>
      <c r="L190" s="86">
        <f t="shared" si="112"/>
        <v>34302524</v>
      </c>
      <c r="M190" s="86">
        <f t="shared" si="112"/>
        <v>34302524</v>
      </c>
      <c r="N190" s="86">
        <f t="shared" si="112"/>
        <v>57082800.710000001</v>
      </c>
      <c r="O190" s="86">
        <f t="shared" si="112"/>
        <v>54861727</v>
      </c>
      <c r="P190" s="86">
        <f t="shared" si="112"/>
        <v>89159000</v>
      </c>
      <c r="Q190" s="86"/>
      <c r="R190" s="86">
        <f t="shared" si="112"/>
        <v>80559000</v>
      </c>
      <c r="S190" s="86">
        <f t="shared" si="112"/>
        <v>80559000</v>
      </c>
      <c r="T190" s="323"/>
    </row>
    <row r="191" spans="1:20" s="97" customFormat="1" ht="12.75" hidden="1">
      <c r="A191" s="319"/>
      <c r="B191" s="299"/>
      <c r="C191" s="93" t="s">
        <v>45</v>
      </c>
      <c r="D191" s="45"/>
      <c r="E191" s="45"/>
      <c r="F191" s="45"/>
      <c r="G191" s="45"/>
      <c r="H191" s="111"/>
      <c r="I191" s="111"/>
      <c r="J191" s="111"/>
      <c r="K191" s="111"/>
      <c r="L191" s="45"/>
      <c r="M191" s="45"/>
      <c r="N191" s="45"/>
      <c r="O191" s="45"/>
      <c r="P191" s="45"/>
      <c r="Q191" s="45"/>
      <c r="R191" s="45"/>
      <c r="S191" s="45"/>
      <c r="T191" s="324"/>
    </row>
    <row r="192" spans="1:20" s="97" customFormat="1" ht="12.75" hidden="1">
      <c r="A192" s="319"/>
      <c r="B192" s="299"/>
      <c r="C192" s="115" t="s">
        <v>44</v>
      </c>
      <c r="D192" s="45">
        <v>0</v>
      </c>
      <c r="E192" s="45">
        <v>0</v>
      </c>
      <c r="F192" s="45">
        <v>0</v>
      </c>
      <c r="G192" s="45">
        <v>0</v>
      </c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324"/>
    </row>
    <row r="193" spans="1:20" s="97" customFormat="1" ht="12.75" hidden="1">
      <c r="A193" s="319"/>
      <c r="B193" s="299"/>
      <c r="C193" s="93" t="s">
        <v>46</v>
      </c>
      <c r="D193" s="45">
        <v>0</v>
      </c>
      <c r="E193" s="45">
        <v>0</v>
      </c>
      <c r="F193" s="45">
        <v>0</v>
      </c>
      <c r="G193" s="45">
        <v>0</v>
      </c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324"/>
    </row>
    <row r="194" spans="1:20" s="97" customFormat="1" ht="12.75" hidden="1">
      <c r="A194" s="319"/>
      <c r="B194" s="299"/>
      <c r="C194" s="93" t="s">
        <v>47</v>
      </c>
      <c r="D194" s="45">
        <v>0</v>
      </c>
      <c r="E194" s="45">
        <v>0</v>
      </c>
      <c r="F194" s="45">
        <v>0</v>
      </c>
      <c r="G194" s="45">
        <v>0</v>
      </c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324"/>
    </row>
    <row r="195" spans="1:20" s="97" customFormat="1" ht="12.75" hidden="1">
      <c r="A195" s="319"/>
      <c r="B195" s="299"/>
      <c r="C195" s="93" t="s">
        <v>48</v>
      </c>
      <c r="D195" s="45">
        <f>'06. Пр.1 Распределение. Отч.7'!H79</f>
        <v>89159000</v>
      </c>
      <c r="E195" s="45">
        <f>'06. Пр.1 Распределение. Отч.7'!I79</f>
        <v>80559000</v>
      </c>
      <c r="F195" s="45">
        <f>'06. Пр.1 Распределение. Отч.7'!J79</f>
        <v>80559000</v>
      </c>
      <c r="G195" s="45">
        <f>'06. Пр.1 Распределение. Отч.7'!K79</f>
        <v>250277000</v>
      </c>
      <c r="H195" s="111">
        <f>'06. Пр.1 Распределение. Отч.7'!L81</f>
        <v>80559000</v>
      </c>
      <c r="I195" s="111">
        <f>'06. Пр.1 Распределение. Отч.7'!M81</f>
        <v>80559000</v>
      </c>
      <c r="J195" s="111">
        <f>'06. Пр.1 Распределение. Отч.7'!N81</f>
        <v>23623382.75</v>
      </c>
      <c r="K195" s="111">
        <f>'06. Пр.1 Распределение. Отч.7'!O81</f>
        <v>23623382.75</v>
      </c>
      <c r="L195" s="111">
        <f>'06. Пр.1 Распределение. Отч.7'!P81</f>
        <v>34302524</v>
      </c>
      <c r="M195" s="111">
        <f>'06. Пр.1 Распределение. Отч.7'!Q81</f>
        <v>34302524</v>
      </c>
      <c r="N195" s="111">
        <f>'06. Пр.1 Распределение. Отч.7'!R81</f>
        <v>57082800.710000001</v>
      </c>
      <c r="O195" s="111">
        <f>'06. Пр.1 Распределение. Отч.7'!S81</f>
        <v>54861727</v>
      </c>
      <c r="P195" s="111">
        <f>'06. Пр.1 Распределение. Отч.7'!T81</f>
        <v>89159000</v>
      </c>
      <c r="Q195" s="111"/>
      <c r="R195" s="111">
        <f>'06. Пр.1 Распределение. Отч.7'!V81</f>
        <v>80559000</v>
      </c>
      <c r="S195" s="111">
        <f>'06. Пр.1 Распределение. Отч.7'!W81</f>
        <v>80559000</v>
      </c>
      <c r="T195" s="324"/>
    </row>
    <row r="196" spans="1:20" s="97" customFormat="1" ht="12.75" hidden="1">
      <c r="A196" s="319"/>
      <c r="B196" s="299"/>
      <c r="C196" s="93" t="s">
        <v>49</v>
      </c>
      <c r="D196" s="45">
        <v>0</v>
      </c>
      <c r="E196" s="45">
        <v>0</v>
      </c>
      <c r="F196" s="45">
        <v>0</v>
      </c>
      <c r="G196" s="45">
        <v>0</v>
      </c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325"/>
    </row>
    <row r="197" spans="1:20" hidden="1">
      <c r="A197" s="299" t="s">
        <v>137</v>
      </c>
      <c r="B197" s="299" t="str">
        <f>'06. Пр.1 Распределение. Отч.7'!B82</f>
        <v>Приобретение автобусов для муниципальных нужд</v>
      </c>
      <c r="C197" s="38" t="s">
        <v>56</v>
      </c>
      <c r="D197" s="74">
        <f>D199+D200+D201+D202+D203</f>
        <v>33390000</v>
      </c>
      <c r="E197" s="74">
        <f t="shared" ref="E197:G197" si="113">E199+E200+E201+E202+E203</f>
        <v>0</v>
      </c>
      <c r="F197" s="74">
        <f t="shared" si="113"/>
        <v>0</v>
      </c>
      <c r="G197" s="74">
        <f t="shared" si="113"/>
        <v>33390000</v>
      </c>
      <c r="H197" s="86">
        <f>SUM(H199:H203)</f>
        <v>36330740</v>
      </c>
      <c r="I197" s="86">
        <f t="shared" ref="I197:S197" si="114">SUM(I199:I203)</f>
        <v>36330740</v>
      </c>
      <c r="J197" s="86">
        <f t="shared" si="114"/>
        <v>0</v>
      </c>
      <c r="K197" s="86">
        <f t="shared" si="114"/>
        <v>0</v>
      </c>
      <c r="L197" s="86">
        <f t="shared" si="114"/>
        <v>0</v>
      </c>
      <c r="M197" s="86">
        <f t="shared" si="114"/>
        <v>0</v>
      </c>
      <c r="N197" s="86">
        <f t="shared" si="114"/>
        <v>33390000</v>
      </c>
      <c r="O197" s="86">
        <f t="shared" si="114"/>
        <v>33390000</v>
      </c>
      <c r="P197" s="86">
        <f t="shared" si="114"/>
        <v>33390000</v>
      </c>
      <c r="Q197" s="86"/>
      <c r="R197" s="86">
        <f t="shared" si="114"/>
        <v>0</v>
      </c>
      <c r="S197" s="86">
        <f t="shared" si="114"/>
        <v>0</v>
      </c>
      <c r="T197" s="86"/>
    </row>
    <row r="198" spans="1:20" s="97" customFormat="1" ht="12.75" hidden="1">
      <c r="A198" s="319"/>
      <c r="B198" s="299"/>
      <c r="C198" s="93" t="s">
        <v>45</v>
      </c>
      <c r="D198" s="45"/>
      <c r="E198" s="45"/>
      <c r="F198" s="45"/>
      <c r="G198" s="45"/>
      <c r="H198" s="111"/>
      <c r="I198" s="111"/>
      <c r="J198" s="111"/>
      <c r="K198" s="111"/>
      <c r="L198" s="45"/>
      <c r="M198" s="45"/>
      <c r="N198" s="45"/>
      <c r="O198" s="45"/>
      <c r="P198" s="45"/>
      <c r="Q198" s="45"/>
      <c r="R198" s="45"/>
      <c r="S198" s="45"/>
      <c r="T198" s="113"/>
    </row>
    <row r="199" spans="1:20" s="97" customFormat="1" ht="12.75" hidden="1">
      <c r="A199" s="319"/>
      <c r="B199" s="299"/>
      <c r="C199" s="115" t="s">
        <v>44</v>
      </c>
      <c r="D199" s="45">
        <v>0</v>
      </c>
      <c r="E199" s="45">
        <v>0</v>
      </c>
      <c r="F199" s="45">
        <v>0</v>
      </c>
      <c r="G199" s="45">
        <v>0</v>
      </c>
      <c r="H199" s="111"/>
      <c r="I199" s="111"/>
      <c r="J199" s="111"/>
      <c r="K199" s="111"/>
      <c r="L199" s="45"/>
      <c r="M199" s="45"/>
      <c r="N199" s="45"/>
      <c r="O199" s="45"/>
      <c r="P199" s="45"/>
      <c r="Q199" s="45"/>
      <c r="R199" s="45"/>
      <c r="S199" s="45"/>
      <c r="T199" s="113"/>
    </row>
    <row r="200" spans="1:20" s="97" customFormat="1" ht="12.75" hidden="1">
      <c r="A200" s="319"/>
      <c r="B200" s="299"/>
      <c r="C200" s="93" t="s">
        <v>46</v>
      </c>
      <c r="D200" s="45">
        <v>0</v>
      </c>
      <c r="E200" s="45">
        <v>0</v>
      </c>
      <c r="F200" s="45">
        <v>0</v>
      </c>
      <c r="G200" s="45">
        <v>0</v>
      </c>
      <c r="H200" s="111"/>
      <c r="I200" s="111"/>
      <c r="J200" s="111"/>
      <c r="K200" s="111"/>
      <c r="L200" s="45"/>
      <c r="M200" s="45"/>
      <c r="N200" s="45"/>
      <c r="O200" s="45"/>
      <c r="P200" s="45"/>
      <c r="Q200" s="45"/>
      <c r="R200" s="45"/>
      <c r="S200" s="45"/>
      <c r="T200" s="113"/>
    </row>
    <row r="201" spans="1:20" s="97" customFormat="1" ht="12.75" hidden="1">
      <c r="A201" s="319"/>
      <c r="B201" s="299"/>
      <c r="C201" s="93" t="s">
        <v>47</v>
      </c>
      <c r="D201" s="45">
        <v>0</v>
      </c>
      <c r="E201" s="45">
        <v>0</v>
      </c>
      <c r="F201" s="45">
        <v>0</v>
      </c>
      <c r="G201" s="45">
        <v>0</v>
      </c>
      <c r="H201" s="111"/>
      <c r="I201" s="111"/>
      <c r="J201" s="111"/>
      <c r="K201" s="111"/>
      <c r="L201" s="45"/>
      <c r="M201" s="45"/>
      <c r="N201" s="45"/>
      <c r="O201" s="45"/>
      <c r="P201" s="45"/>
      <c r="Q201" s="45"/>
      <c r="R201" s="45"/>
      <c r="S201" s="45"/>
      <c r="T201" s="113"/>
    </row>
    <row r="202" spans="1:20" s="97" customFormat="1" ht="12.75" hidden="1">
      <c r="A202" s="319"/>
      <c r="B202" s="299"/>
      <c r="C202" s="93" t="s">
        <v>48</v>
      </c>
      <c r="D202" s="45">
        <f>'06. Пр.1 Распределение. Отч.7'!H82</f>
        <v>33390000</v>
      </c>
      <c r="E202" s="45">
        <f>'06. Пр.1 Распределение. Отч.7'!I82</f>
        <v>0</v>
      </c>
      <c r="F202" s="45">
        <f>'06. Пр.1 Распределение. Отч.7'!J82</f>
        <v>0</v>
      </c>
      <c r="G202" s="45">
        <f>'06. Пр.1 Распределение. Отч.7'!K82</f>
        <v>33390000</v>
      </c>
      <c r="H202" s="111">
        <f>'06. Пр.1 Распределение. Отч.7'!L84</f>
        <v>36330740</v>
      </c>
      <c r="I202" s="111">
        <f>'06. Пр.1 Распределение. Отч.7'!M84</f>
        <v>36330740</v>
      </c>
      <c r="J202" s="111">
        <f>'06. Пр.1 Распределение. Отч.7'!N84</f>
        <v>0</v>
      </c>
      <c r="K202" s="111">
        <f>'06. Пр.1 Распределение. Отч.7'!O84</f>
        <v>0</v>
      </c>
      <c r="L202" s="111">
        <f>'06. Пр.1 Распределение. Отч.7'!P84</f>
        <v>0</v>
      </c>
      <c r="M202" s="111">
        <f>'06. Пр.1 Распределение. Отч.7'!Q84</f>
        <v>0</v>
      </c>
      <c r="N202" s="111">
        <f>'06. Пр.1 Распределение. Отч.7'!R84</f>
        <v>33390000</v>
      </c>
      <c r="O202" s="111">
        <f>'06. Пр.1 Распределение. Отч.7'!S84</f>
        <v>33390000</v>
      </c>
      <c r="P202" s="111">
        <f>'06. Пр.1 Распределение. Отч.7'!T84</f>
        <v>33390000</v>
      </c>
      <c r="Q202" s="111"/>
      <c r="R202" s="111">
        <f>'06. Пр.1 Распределение. Отч.7'!V84</f>
        <v>0</v>
      </c>
      <c r="S202" s="111">
        <f>'06. Пр.1 Распределение. Отч.7'!W84</f>
        <v>0</v>
      </c>
      <c r="T202" s="45"/>
    </row>
    <row r="203" spans="1:20" s="97" customFormat="1" ht="12.75" hidden="1">
      <c r="A203" s="319"/>
      <c r="B203" s="299"/>
      <c r="C203" s="93" t="s">
        <v>49</v>
      </c>
      <c r="D203" s="45">
        <v>0</v>
      </c>
      <c r="E203" s="45">
        <v>0</v>
      </c>
      <c r="F203" s="45">
        <v>0</v>
      </c>
      <c r="G203" s="45">
        <v>0</v>
      </c>
      <c r="H203" s="111"/>
      <c r="I203" s="111"/>
      <c r="J203" s="111"/>
      <c r="K203" s="111"/>
      <c r="L203" s="45"/>
      <c r="M203" s="45"/>
      <c r="N203" s="45"/>
      <c r="O203" s="45"/>
      <c r="P203" s="45"/>
      <c r="Q203" s="45"/>
      <c r="R203" s="45"/>
      <c r="S203" s="45"/>
      <c r="T203" s="113"/>
    </row>
    <row r="204" spans="1:20" s="22" customFormat="1">
      <c r="A204" s="318" t="s">
        <v>67</v>
      </c>
      <c r="B204" s="318" t="s">
        <v>100</v>
      </c>
      <c r="C204" s="175" t="s">
        <v>56</v>
      </c>
      <c r="D204" s="243">
        <f>D206+D207+D208+D209+D210</f>
        <v>96360353.649999991</v>
      </c>
      <c r="E204" s="243">
        <f t="shared" ref="E204:F204" si="115">E206+E207+E208+E209+E210</f>
        <v>86137815</v>
      </c>
      <c r="F204" s="243">
        <f t="shared" si="115"/>
        <v>86137815</v>
      </c>
      <c r="G204" s="243">
        <f>SUM(D204:F204)</f>
        <v>268635983.64999998</v>
      </c>
      <c r="H204" s="244">
        <f>'06. Пр.1 Распределение. Отч.7'!L85</f>
        <v>92873777.959999993</v>
      </c>
      <c r="I204" s="244">
        <f>'06. Пр.1 Распределение. Отч.7'!M85</f>
        <v>91033370.489999995</v>
      </c>
      <c r="J204" s="244">
        <f>J211+J218+J225+J232+J239</f>
        <v>20327897</v>
      </c>
      <c r="K204" s="244">
        <f t="shared" ref="K204:S204" si="116">K211+K218+K225+K232+K239</f>
        <v>19748299.359999999</v>
      </c>
      <c r="L204" s="244">
        <f t="shared" si="116"/>
        <v>49214577.840000004</v>
      </c>
      <c r="M204" s="244">
        <f t="shared" si="116"/>
        <v>48560153.770000003</v>
      </c>
      <c r="N204" s="244">
        <f t="shared" si="116"/>
        <v>72338779.579999998</v>
      </c>
      <c r="O204" s="244">
        <f t="shared" si="116"/>
        <v>71552719.219999999</v>
      </c>
      <c r="P204" s="244">
        <f t="shared" si="116"/>
        <v>94413095.789999992</v>
      </c>
      <c r="Q204" s="177"/>
      <c r="R204" s="177">
        <f t="shared" si="116"/>
        <v>86137815</v>
      </c>
      <c r="S204" s="177">
        <f t="shared" si="116"/>
        <v>86137815</v>
      </c>
      <c r="T204" s="320"/>
    </row>
    <row r="205" spans="1:20" s="22" customFormat="1">
      <c r="A205" s="318"/>
      <c r="B205" s="318"/>
      <c r="C205" s="175" t="s">
        <v>45</v>
      </c>
      <c r="D205" s="176"/>
      <c r="E205" s="176"/>
      <c r="F205" s="176"/>
      <c r="G205" s="176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321"/>
    </row>
    <row r="206" spans="1:20" s="22" customFormat="1">
      <c r="A206" s="318"/>
      <c r="B206" s="318"/>
      <c r="C206" s="179" t="s">
        <v>44</v>
      </c>
      <c r="D206" s="176">
        <f>D213+D220+D227+D234+D241+D248+D255</f>
        <v>0</v>
      </c>
      <c r="E206" s="176">
        <f t="shared" ref="E206:G206" si="117">E213+E220+E227+E234+E241+E248+E255</f>
        <v>0</v>
      </c>
      <c r="F206" s="176">
        <f t="shared" si="117"/>
        <v>0</v>
      </c>
      <c r="G206" s="176">
        <f t="shared" si="117"/>
        <v>0</v>
      </c>
      <c r="H206" s="177">
        <v>0</v>
      </c>
      <c r="I206" s="177">
        <v>0</v>
      </c>
      <c r="J206" s="177">
        <f t="shared" ref="J206:S206" si="118">J213+J220+J227+J234+J241</f>
        <v>0</v>
      </c>
      <c r="K206" s="177">
        <f t="shared" si="118"/>
        <v>0</v>
      </c>
      <c r="L206" s="177">
        <f t="shared" si="118"/>
        <v>0</v>
      </c>
      <c r="M206" s="177">
        <f t="shared" si="118"/>
        <v>0</v>
      </c>
      <c r="N206" s="177">
        <f t="shared" si="118"/>
        <v>0</v>
      </c>
      <c r="O206" s="177">
        <f t="shared" si="118"/>
        <v>0</v>
      </c>
      <c r="P206" s="177">
        <f t="shared" si="118"/>
        <v>0</v>
      </c>
      <c r="Q206" s="177"/>
      <c r="R206" s="177">
        <f t="shared" si="118"/>
        <v>0</v>
      </c>
      <c r="S206" s="177">
        <f t="shared" si="118"/>
        <v>0</v>
      </c>
      <c r="T206" s="321"/>
    </row>
    <row r="207" spans="1:20" s="22" customFormat="1">
      <c r="A207" s="318"/>
      <c r="B207" s="318"/>
      <c r="C207" s="175" t="s">
        <v>46</v>
      </c>
      <c r="D207" s="176">
        <f t="shared" ref="D207:G207" si="119">D214+D221+D228+D235+D242+D249+D256</f>
        <v>1945800</v>
      </c>
      <c r="E207" s="176">
        <f t="shared" si="119"/>
        <v>0</v>
      </c>
      <c r="F207" s="176">
        <f t="shared" si="119"/>
        <v>0</v>
      </c>
      <c r="G207" s="176">
        <f t="shared" si="119"/>
        <v>1945800</v>
      </c>
      <c r="H207" s="177">
        <v>3700000</v>
      </c>
      <c r="I207" s="177">
        <v>3681500</v>
      </c>
      <c r="J207" s="177">
        <f t="shared" ref="J207:S207" si="120">J214+J221+J228+J235+J242</f>
        <v>0</v>
      </c>
      <c r="K207" s="177">
        <f t="shared" si="120"/>
        <v>0</v>
      </c>
      <c r="L207" s="177">
        <f t="shared" si="120"/>
        <v>0</v>
      </c>
      <c r="M207" s="177">
        <f t="shared" si="120"/>
        <v>0</v>
      </c>
      <c r="N207" s="177">
        <f t="shared" si="120"/>
        <v>0</v>
      </c>
      <c r="O207" s="177">
        <f t="shared" si="120"/>
        <v>0</v>
      </c>
      <c r="P207" s="177">
        <f t="shared" si="120"/>
        <v>0</v>
      </c>
      <c r="Q207" s="177"/>
      <c r="R207" s="177">
        <f t="shared" si="120"/>
        <v>0</v>
      </c>
      <c r="S207" s="177">
        <f t="shared" si="120"/>
        <v>0</v>
      </c>
      <c r="T207" s="321"/>
    </row>
    <row r="208" spans="1:20" s="22" customFormat="1">
      <c r="A208" s="318"/>
      <c r="B208" s="318"/>
      <c r="C208" s="180" t="s">
        <v>47</v>
      </c>
      <c r="D208" s="176">
        <f t="shared" ref="D208:G208" si="121">D215+D222+D229+D236+D243+D250+D257</f>
        <v>0</v>
      </c>
      <c r="E208" s="176">
        <f t="shared" si="121"/>
        <v>0</v>
      </c>
      <c r="F208" s="176">
        <f t="shared" si="121"/>
        <v>0</v>
      </c>
      <c r="G208" s="176">
        <f t="shared" si="121"/>
        <v>0</v>
      </c>
      <c r="H208" s="177">
        <v>0</v>
      </c>
      <c r="I208" s="177">
        <v>0</v>
      </c>
      <c r="J208" s="177">
        <f t="shared" ref="J208:S208" si="122">J215+J222+J229+J236+J243</f>
        <v>0</v>
      </c>
      <c r="K208" s="177">
        <f t="shared" si="122"/>
        <v>0</v>
      </c>
      <c r="L208" s="177">
        <f t="shared" si="122"/>
        <v>0</v>
      </c>
      <c r="M208" s="177">
        <f t="shared" si="122"/>
        <v>0</v>
      </c>
      <c r="N208" s="177">
        <f t="shared" si="122"/>
        <v>0</v>
      </c>
      <c r="O208" s="177">
        <f t="shared" si="122"/>
        <v>0</v>
      </c>
      <c r="P208" s="177">
        <f t="shared" si="122"/>
        <v>0</v>
      </c>
      <c r="Q208" s="177"/>
      <c r="R208" s="177">
        <f t="shared" si="122"/>
        <v>0</v>
      </c>
      <c r="S208" s="177">
        <f t="shared" si="122"/>
        <v>0</v>
      </c>
      <c r="T208" s="321"/>
    </row>
    <row r="209" spans="1:20" s="22" customFormat="1">
      <c r="A209" s="318"/>
      <c r="B209" s="318"/>
      <c r="C209" s="175" t="s">
        <v>48</v>
      </c>
      <c r="D209" s="176">
        <f t="shared" ref="D209:G209" si="123">D216+D223+D230+D237+D244+D251+D258</f>
        <v>94414553.649999991</v>
      </c>
      <c r="E209" s="176">
        <f t="shared" si="123"/>
        <v>86137815</v>
      </c>
      <c r="F209" s="176">
        <f t="shared" si="123"/>
        <v>86137815</v>
      </c>
      <c r="G209" s="176">
        <f t="shared" si="123"/>
        <v>266690183.65000001</v>
      </c>
      <c r="H209" s="177">
        <v>89173777.959999993</v>
      </c>
      <c r="I209" s="177">
        <v>87351870.489999995</v>
      </c>
      <c r="J209" s="177">
        <f t="shared" ref="J209:S209" si="124">J216+J223+J230+J237+J244</f>
        <v>20327897</v>
      </c>
      <c r="K209" s="177">
        <f t="shared" si="124"/>
        <v>19748299.359999999</v>
      </c>
      <c r="L209" s="177">
        <f t="shared" si="124"/>
        <v>49214577.840000004</v>
      </c>
      <c r="M209" s="177">
        <f t="shared" si="124"/>
        <v>48560153.770000003</v>
      </c>
      <c r="N209" s="177">
        <f t="shared" si="124"/>
        <v>72338779.579999998</v>
      </c>
      <c r="O209" s="177">
        <f t="shared" si="124"/>
        <v>71552719.219999999</v>
      </c>
      <c r="P209" s="177">
        <f t="shared" si="124"/>
        <v>94413095.789999992</v>
      </c>
      <c r="Q209" s="177"/>
      <c r="R209" s="177">
        <f t="shared" si="124"/>
        <v>86137815</v>
      </c>
      <c r="S209" s="177">
        <f t="shared" si="124"/>
        <v>86137815</v>
      </c>
      <c r="T209" s="321"/>
    </row>
    <row r="210" spans="1:20" s="22" customFormat="1">
      <c r="A210" s="318"/>
      <c r="B210" s="318"/>
      <c r="C210" s="175" t="s">
        <v>49</v>
      </c>
      <c r="D210" s="176">
        <f t="shared" ref="D210:G210" si="125">D217+D224+D231+D238+D245+D252+D259</f>
        <v>0</v>
      </c>
      <c r="E210" s="176">
        <f t="shared" si="125"/>
        <v>0</v>
      </c>
      <c r="F210" s="176">
        <f t="shared" si="125"/>
        <v>0</v>
      </c>
      <c r="G210" s="176">
        <f t="shared" si="125"/>
        <v>0</v>
      </c>
      <c r="H210" s="177">
        <v>0</v>
      </c>
      <c r="I210" s="177">
        <v>0</v>
      </c>
      <c r="J210" s="177">
        <f t="shared" ref="J210:S210" si="126">J217+J224+J231+J238+J245</f>
        <v>0</v>
      </c>
      <c r="K210" s="177">
        <f t="shared" si="126"/>
        <v>0</v>
      </c>
      <c r="L210" s="177">
        <f t="shared" si="126"/>
        <v>0</v>
      </c>
      <c r="M210" s="177">
        <f t="shared" si="126"/>
        <v>0</v>
      </c>
      <c r="N210" s="177">
        <f t="shared" si="126"/>
        <v>0</v>
      </c>
      <c r="O210" s="177">
        <f t="shared" si="126"/>
        <v>0</v>
      </c>
      <c r="P210" s="177">
        <f t="shared" si="126"/>
        <v>0</v>
      </c>
      <c r="Q210" s="177"/>
      <c r="R210" s="177">
        <f t="shared" si="126"/>
        <v>0</v>
      </c>
      <c r="S210" s="177">
        <f t="shared" si="126"/>
        <v>0</v>
      </c>
      <c r="T210" s="322"/>
    </row>
    <row r="211" spans="1:20" hidden="1">
      <c r="A211" s="316" t="s">
        <v>68</v>
      </c>
      <c r="B211" s="316" t="str">
        <f>'06. Пр.1 Распределение. Отч.7'!B86</f>
        <v>Содержание сетей уличного освещения</v>
      </c>
      <c r="C211" s="38" t="s">
        <v>56</v>
      </c>
      <c r="D211" s="74">
        <f>D213+D214+D215+D216+D217</f>
        <v>46374385</v>
      </c>
      <c r="E211" s="74">
        <f t="shared" ref="E211:G211" si="127">E213+E214+E215+E216+E217</f>
        <v>44374385</v>
      </c>
      <c r="F211" s="74">
        <f t="shared" si="127"/>
        <v>44374385</v>
      </c>
      <c r="G211" s="74">
        <f t="shared" si="127"/>
        <v>135123155</v>
      </c>
      <c r="H211" s="86">
        <f>SUM(H213:H217)</f>
        <v>44484421.840000004</v>
      </c>
      <c r="I211" s="86">
        <f t="shared" ref="I211:S211" si="128">SUM(I213:I217)</f>
        <v>42468633.579999998</v>
      </c>
      <c r="J211" s="86">
        <f t="shared" si="128"/>
        <v>13333563</v>
      </c>
      <c r="K211" s="86">
        <f t="shared" si="128"/>
        <v>12779225.33</v>
      </c>
      <c r="L211" s="86">
        <f t="shared" si="128"/>
        <v>23155158</v>
      </c>
      <c r="M211" s="86">
        <f t="shared" si="128"/>
        <v>22680220.530000001</v>
      </c>
      <c r="N211" s="86">
        <f t="shared" si="128"/>
        <v>33556788</v>
      </c>
      <c r="O211" s="86">
        <f t="shared" si="128"/>
        <v>32930211.640000001</v>
      </c>
      <c r="P211" s="86">
        <f t="shared" si="128"/>
        <v>46374385</v>
      </c>
      <c r="Q211" s="86"/>
      <c r="R211" s="86">
        <f t="shared" si="128"/>
        <v>44374385</v>
      </c>
      <c r="S211" s="86">
        <f t="shared" si="128"/>
        <v>44374385</v>
      </c>
      <c r="T211" s="309"/>
    </row>
    <row r="212" spans="1:20" s="97" customFormat="1" ht="12.75" hidden="1">
      <c r="A212" s="317"/>
      <c r="B212" s="316"/>
      <c r="C212" s="93" t="s">
        <v>45</v>
      </c>
      <c r="D212" s="45"/>
      <c r="E212" s="45"/>
      <c r="F212" s="45"/>
      <c r="G212" s="45"/>
      <c r="H212" s="110"/>
      <c r="I212" s="110"/>
      <c r="J212" s="110"/>
      <c r="K212" s="110"/>
      <c r="L212" s="113"/>
      <c r="M212" s="113"/>
      <c r="N212" s="113"/>
      <c r="O212" s="113"/>
      <c r="P212" s="45"/>
      <c r="Q212" s="45"/>
      <c r="R212" s="45"/>
      <c r="S212" s="45"/>
      <c r="T212" s="310"/>
    </row>
    <row r="213" spans="1:20" s="97" customFormat="1" ht="12.75" hidden="1">
      <c r="A213" s="317"/>
      <c r="B213" s="316"/>
      <c r="C213" s="115" t="s">
        <v>44</v>
      </c>
      <c r="D213" s="45">
        <v>0</v>
      </c>
      <c r="E213" s="45">
        <v>0</v>
      </c>
      <c r="F213" s="45">
        <v>0</v>
      </c>
      <c r="G213" s="45">
        <v>0</v>
      </c>
      <c r="H213" s="110"/>
      <c r="I213" s="110"/>
      <c r="J213" s="110"/>
      <c r="K213" s="110"/>
      <c r="L213" s="113"/>
      <c r="M213" s="113"/>
      <c r="N213" s="113"/>
      <c r="O213" s="113"/>
      <c r="P213" s="45"/>
      <c r="Q213" s="45"/>
      <c r="R213" s="45"/>
      <c r="S213" s="45"/>
      <c r="T213" s="310"/>
    </row>
    <row r="214" spans="1:20" s="97" customFormat="1" ht="12.75" hidden="1">
      <c r="A214" s="317"/>
      <c r="B214" s="316"/>
      <c r="C214" s="93" t="s">
        <v>46</v>
      </c>
      <c r="D214" s="45">
        <v>0</v>
      </c>
      <c r="E214" s="45">
        <v>0</v>
      </c>
      <c r="F214" s="45">
        <v>0</v>
      </c>
      <c r="G214" s="45">
        <v>0</v>
      </c>
      <c r="H214" s="110"/>
      <c r="I214" s="110"/>
      <c r="J214" s="110"/>
      <c r="K214" s="110"/>
      <c r="L214" s="113"/>
      <c r="M214" s="113"/>
      <c r="N214" s="113"/>
      <c r="O214" s="113"/>
      <c r="P214" s="45"/>
      <c r="Q214" s="45"/>
      <c r="R214" s="45"/>
      <c r="S214" s="45"/>
      <c r="T214" s="310"/>
    </row>
    <row r="215" spans="1:20" s="97" customFormat="1" ht="12.75" hidden="1">
      <c r="A215" s="317"/>
      <c r="B215" s="316"/>
      <c r="C215" s="93" t="s">
        <v>47</v>
      </c>
      <c r="D215" s="45">
        <v>0</v>
      </c>
      <c r="E215" s="45">
        <v>0</v>
      </c>
      <c r="F215" s="45">
        <v>0</v>
      </c>
      <c r="G215" s="45">
        <v>0</v>
      </c>
      <c r="H215" s="110"/>
      <c r="I215" s="110"/>
      <c r="J215" s="110"/>
      <c r="K215" s="110"/>
      <c r="L215" s="113"/>
      <c r="M215" s="113"/>
      <c r="N215" s="113"/>
      <c r="O215" s="113"/>
      <c r="P215" s="45"/>
      <c r="Q215" s="45"/>
      <c r="R215" s="45"/>
      <c r="S215" s="45"/>
      <c r="T215" s="310"/>
    </row>
    <row r="216" spans="1:20" s="97" customFormat="1" ht="12.75" hidden="1">
      <c r="A216" s="317"/>
      <c r="B216" s="316"/>
      <c r="C216" s="93" t="s">
        <v>48</v>
      </c>
      <c r="D216" s="45">
        <f>'06. Пр.1 Распределение. Отч.7'!H86</f>
        <v>46374385</v>
      </c>
      <c r="E216" s="45">
        <f>'ПР4. 19.ПП4.Благ.2.Мер.'!I9+'ПР4. 19.ПП4.Благ.2.Мер.'!I10</f>
        <v>44374385</v>
      </c>
      <c r="F216" s="45">
        <f>'ПР4. 19.ПП4.Благ.2.Мер.'!J9+'ПР4. 19.ПП4.Благ.2.Мер.'!J10</f>
        <v>44374385</v>
      </c>
      <c r="G216" s="45">
        <f>'ПР4. 19.ПП4.Благ.2.Мер.'!K9+'ПР4. 19.ПП4.Благ.2.Мер.'!K10</f>
        <v>135123155</v>
      </c>
      <c r="H216" s="111">
        <f>'06. Пр.1 Распределение. Отч.7'!L86</f>
        <v>44484421.840000004</v>
      </c>
      <c r="I216" s="111">
        <f>'06. Пр.1 Распределение. Отч.7'!M86</f>
        <v>42468633.579999998</v>
      </c>
      <c r="J216" s="111">
        <f>'06. Пр.1 Распределение. Отч.7'!N86</f>
        <v>13333563</v>
      </c>
      <c r="K216" s="111">
        <f>'06. Пр.1 Распределение. Отч.7'!O86</f>
        <v>12779225.33</v>
      </c>
      <c r="L216" s="111">
        <f>'06. Пр.1 Распределение. Отч.7'!P86</f>
        <v>23155158</v>
      </c>
      <c r="M216" s="111">
        <f>'06. Пр.1 Распределение. Отч.7'!Q86</f>
        <v>22680220.530000001</v>
      </c>
      <c r="N216" s="111">
        <f>'06. Пр.1 Распределение. Отч.7'!R86</f>
        <v>33556788</v>
      </c>
      <c r="O216" s="111">
        <f>'06. Пр.1 Распределение. Отч.7'!S86</f>
        <v>32930211.640000001</v>
      </c>
      <c r="P216" s="111">
        <f>'06. Пр.1 Распределение. Отч.7'!T86</f>
        <v>46374385</v>
      </c>
      <c r="Q216" s="111"/>
      <c r="R216" s="111">
        <f>'06. Пр.1 Распределение. Отч.7'!V86</f>
        <v>44374385</v>
      </c>
      <c r="S216" s="111">
        <f>'06. Пр.1 Распределение. Отч.7'!W86</f>
        <v>44374385</v>
      </c>
      <c r="T216" s="310"/>
    </row>
    <row r="217" spans="1:20" s="97" customFormat="1" ht="12.75" hidden="1">
      <c r="A217" s="317"/>
      <c r="B217" s="316"/>
      <c r="C217" s="93" t="s">
        <v>49</v>
      </c>
      <c r="D217" s="45">
        <v>0</v>
      </c>
      <c r="E217" s="45">
        <v>0</v>
      </c>
      <c r="F217" s="45">
        <v>0</v>
      </c>
      <c r="G217" s="45">
        <v>0</v>
      </c>
      <c r="H217" s="110"/>
      <c r="I217" s="110"/>
      <c r="J217" s="110"/>
      <c r="K217" s="110"/>
      <c r="L217" s="113"/>
      <c r="M217" s="113"/>
      <c r="N217" s="113"/>
      <c r="O217" s="113"/>
      <c r="P217" s="45"/>
      <c r="Q217" s="45"/>
      <c r="R217" s="45"/>
      <c r="S217" s="45"/>
      <c r="T217" s="311"/>
    </row>
    <row r="218" spans="1:20" hidden="1">
      <c r="A218" s="293" t="s">
        <v>69</v>
      </c>
      <c r="B218" s="301" t="str">
        <f>'06. Пр.1 Распределение. Отч.7'!B90</f>
        <v>Содержание прочих объектов благоустройства</v>
      </c>
      <c r="C218" s="108" t="s">
        <v>56</v>
      </c>
      <c r="D218" s="74">
        <f>D220+D221+D222+D223+D224</f>
        <v>18723876</v>
      </c>
      <c r="E218" s="74">
        <f t="shared" ref="E218:G218" si="129">E220+E221+E222+E223+E224</f>
        <v>13548055</v>
      </c>
      <c r="F218" s="74">
        <f t="shared" si="129"/>
        <v>13548055</v>
      </c>
      <c r="G218" s="74">
        <f t="shared" si="129"/>
        <v>45819986</v>
      </c>
      <c r="H218" s="86">
        <f>SUM(H220:H224)</f>
        <v>13548055</v>
      </c>
      <c r="I218" s="86">
        <f t="shared" ref="I218:S218" si="130">SUM(I220:I224)</f>
        <v>13377256.43</v>
      </c>
      <c r="J218" s="86">
        <f t="shared" si="130"/>
        <v>2374334</v>
      </c>
      <c r="K218" s="86">
        <f t="shared" si="130"/>
        <v>2363053</v>
      </c>
      <c r="L218" s="86">
        <f t="shared" si="130"/>
        <v>9080918</v>
      </c>
      <c r="M218" s="86">
        <f t="shared" si="130"/>
        <v>9054078</v>
      </c>
      <c r="N218" s="86">
        <f t="shared" si="130"/>
        <v>15735375</v>
      </c>
      <c r="O218" s="86">
        <f t="shared" si="130"/>
        <v>15687895</v>
      </c>
      <c r="P218" s="86">
        <f t="shared" si="130"/>
        <v>18723876</v>
      </c>
      <c r="Q218" s="86"/>
      <c r="R218" s="86">
        <f t="shared" si="130"/>
        <v>13548055</v>
      </c>
      <c r="S218" s="86">
        <f t="shared" si="130"/>
        <v>13548055</v>
      </c>
      <c r="T218" s="309"/>
    </row>
    <row r="219" spans="1:20" s="97" customFormat="1" ht="12.75" hidden="1">
      <c r="A219" s="293"/>
      <c r="B219" s="301"/>
      <c r="C219" s="109" t="s">
        <v>45</v>
      </c>
      <c r="D219" s="45"/>
      <c r="E219" s="45"/>
      <c r="F219" s="45"/>
      <c r="G219" s="45"/>
      <c r="H219" s="110"/>
      <c r="I219" s="110"/>
      <c r="J219" s="110"/>
      <c r="K219" s="110"/>
      <c r="L219" s="113"/>
      <c r="M219" s="113"/>
      <c r="N219" s="113"/>
      <c r="O219" s="113"/>
      <c r="P219" s="45"/>
      <c r="Q219" s="45"/>
      <c r="R219" s="45"/>
      <c r="S219" s="45"/>
      <c r="T219" s="310"/>
    </row>
    <row r="220" spans="1:20" s="97" customFormat="1" ht="12.75" hidden="1">
      <c r="A220" s="293"/>
      <c r="B220" s="301"/>
      <c r="C220" s="112" t="s">
        <v>44</v>
      </c>
      <c r="D220" s="45">
        <v>0</v>
      </c>
      <c r="E220" s="45">
        <v>0</v>
      </c>
      <c r="F220" s="45">
        <v>0</v>
      </c>
      <c r="G220" s="45">
        <v>0</v>
      </c>
      <c r="H220" s="110"/>
      <c r="I220" s="110"/>
      <c r="J220" s="110"/>
      <c r="K220" s="110"/>
      <c r="L220" s="113"/>
      <c r="M220" s="113"/>
      <c r="N220" s="113"/>
      <c r="O220" s="113"/>
      <c r="P220" s="45"/>
      <c r="Q220" s="45"/>
      <c r="R220" s="45"/>
      <c r="S220" s="45"/>
      <c r="T220" s="310"/>
    </row>
    <row r="221" spans="1:20" s="97" customFormat="1" ht="12.75" hidden="1">
      <c r="A221" s="293"/>
      <c r="B221" s="301"/>
      <c r="C221" s="109" t="s">
        <v>46</v>
      </c>
      <c r="D221" s="45">
        <v>0</v>
      </c>
      <c r="E221" s="45">
        <v>0</v>
      </c>
      <c r="F221" s="45">
        <v>0</v>
      </c>
      <c r="G221" s="45">
        <v>0</v>
      </c>
      <c r="H221" s="110"/>
      <c r="I221" s="110"/>
      <c r="J221" s="110"/>
      <c r="K221" s="110"/>
      <c r="L221" s="113"/>
      <c r="M221" s="113"/>
      <c r="N221" s="113"/>
      <c r="O221" s="113"/>
      <c r="P221" s="45"/>
      <c r="Q221" s="45"/>
      <c r="R221" s="45"/>
      <c r="S221" s="45"/>
      <c r="T221" s="310"/>
    </row>
    <row r="222" spans="1:20" s="97" customFormat="1" ht="12.75" hidden="1">
      <c r="A222" s="293"/>
      <c r="B222" s="301"/>
      <c r="C222" s="109" t="s">
        <v>47</v>
      </c>
      <c r="D222" s="45">
        <v>0</v>
      </c>
      <c r="E222" s="45">
        <v>0</v>
      </c>
      <c r="F222" s="45">
        <v>0</v>
      </c>
      <c r="G222" s="45">
        <v>0</v>
      </c>
      <c r="H222" s="110"/>
      <c r="I222" s="110"/>
      <c r="J222" s="110"/>
      <c r="K222" s="110"/>
      <c r="L222" s="113"/>
      <c r="M222" s="113"/>
      <c r="N222" s="113"/>
      <c r="O222" s="113"/>
      <c r="P222" s="45"/>
      <c r="Q222" s="45"/>
      <c r="R222" s="45"/>
      <c r="S222" s="45"/>
      <c r="T222" s="310"/>
    </row>
    <row r="223" spans="1:20" s="97" customFormat="1" ht="12.75" hidden="1">
      <c r="A223" s="293"/>
      <c r="B223" s="301"/>
      <c r="C223" s="109" t="s">
        <v>48</v>
      </c>
      <c r="D223" s="45">
        <f>'06. Пр.1 Распределение. Отч.7'!H90</f>
        <v>18723876</v>
      </c>
      <c r="E223" s="45">
        <f>'06. Пр.1 Распределение. Отч.7'!I90</f>
        <v>13548055</v>
      </c>
      <c r="F223" s="45">
        <f>'06. Пр.1 Распределение. Отч.7'!J90</f>
        <v>13548055</v>
      </c>
      <c r="G223" s="45">
        <f>'06. Пр.1 Распределение. Отч.7'!K90</f>
        <v>45819986</v>
      </c>
      <c r="H223" s="111">
        <f>'06. Пр.1 Распределение. Отч.7'!L90</f>
        <v>13548055</v>
      </c>
      <c r="I223" s="111">
        <f>'06. Пр.1 Распределение. Отч.7'!M90</f>
        <v>13377256.43</v>
      </c>
      <c r="J223" s="111">
        <f>'06. Пр.1 Распределение. Отч.7'!N90</f>
        <v>2374334</v>
      </c>
      <c r="K223" s="111">
        <f>'06. Пр.1 Распределение. Отч.7'!O90</f>
        <v>2363053</v>
      </c>
      <c r="L223" s="111">
        <f>'06. Пр.1 Распределение. Отч.7'!P90</f>
        <v>9080918</v>
      </c>
      <c r="M223" s="111">
        <f>'06. Пр.1 Распределение. Отч.7'!Q90</f>
        <v>9054078</v>
      </c>
      <c r="N223" s="111">
        <f>'06. Пр.1 Распределение. Отч.7'!R90</f>
        <v>15735375</v>
      </c>
      <c r="O223" s="111">
        <f>'06. Пр.1 Распределение. Отч.7'!S90</f>
        <v>15687895</v>
      </c>
      <c r="P223" s="111">
        <f>'06. Пр.1 Распределение. Отч.7'!T90</f>
        <v>18723876</v>
      </c>
      <c r="Q223" s="111"/>
      <c r="R223" s="111">
        <f>'06. Пр.1 Распределение. Отч.7'!V90</f>
        <v>13548055</v>
      </c>
      <c r="S223" s="111">
        <f>'06. Пр.1 Распределение. Отч.7'!W90</f>
        <v>13548055</v>
      </c>
      <c r="T223" s="310"/>
    </row>
    <row r="224" spans="1:20" s="97" customFormat="1" ht="12.75" hidden="1">
      <c r="A224" s="293"/>
      <c r="B224" s="301"/>
      <c r="C224" s="109" t="s">
        <v>49</v>
      </c>
      <c r="D224" s="45">
        <v>0</v>
      </c>
      <c r="E224" s="45">
        <v>0</v>
      </c>
      <c r="F224" s="45">
        <v>0</v>
      </c>
      <c r="G224" s="45">
        <v>0</v>
      </c>
      <c r="H224" s="110"/>
      <c r="I224" s="110"/>
      <c r="J224" s="110"/>
      <c r="K224" s="110"/>
      <c r="L224" s="113"/>
      <c r="M224" s="113"/>
      <c r="N224" s="113"/>
      <c r="O224" s="113"/>
      <c r="P224" s="45"/>
      <c r="Q224" s="45"/>
      <c r="R224" s="45"/>
      <c r="S224" s="45"/>
      <c r="T224" s="311"/>
    </row>
    <row r="225" spans="1:20" hidden="1">
      <c r="A225" s="293" t="s">
        <v>112</v>
      </c>
      <c r="B225" s="301" t="str">
        <f>'06. Пр.1 Распределение. Отч.7'!B94</f>
        <v>Благоустройство мест массового отдыха населения</v>
      </c>
      <c r="C225" s="108" t="s">
        <v>56</v>
      </c>
      <c r="D225" s="74">
        <f>D227+D228+D229+D230+D231</f>
        <v>425995</v>
      </c>
      <c r="E225" s="74">
        <f t="shared" ref="E225:G225" si="131">E227+E228+E229+E230+E231</f>
        <v>325995</v>
      </c>
      <c r="F225" s="74">
        <f t="shared" si="131"/>
        <v>325995</v>
      </c>
      <c r="G225" s="74">
        <f t="shared" si="131"/>
        <v>1077985</v>
      </c>
      <c r="H225" s="86">
        <f>SUM(H227:H231)</f>
        <v>325995</v>
      </c>
      <c r="I225" s="86">
        <f t="shared" ref="I225:S225" si="132">SUM(I227:I231)</f>
        <v>325995</v>
      </c>
      <c r="J225" s="86">
        <f t="shared" si="132"/>
        <v>0</v>
      </c>
      <c r="K225" s="86">
        <f t="shared" si="132"/>
        <v>0</v>
      </c>
      <c r="L225" s="86">
        <f t="shared" si="132"/>
        <v>96000</v>
      </c>
      <c r="M225" s="86">
        <f t="shared" si="132"/>
        <v>45214.28</v>
      </c>
      <c r="N225" s="86">
        <f t="shared" si="132"/>
        <v>338000</v>
      </c>
      <c r="O225" s="86">
        <f t="shared" si="132"/>
        <v>325996</v>
      </c>
      <c r="P225" s="86">
        <f t="shared" si="132"/>
        <v>425995</v>
      </c>
      <c r="Q225" s="86"/>
      <c r="R225" s="86">
        <f t="shared" si="132"/>
        <v>325995</v>
      </c>
      <c r="S225" s="86">
        <f t="shared" si="132"/>
        <v>325995</v>
      </c>
      <c r="T225" s="309"/>
    </row>
    <row r="226" spans="1:20" s="97" customFormat="1" ht="12.75" hidden="1">
      <c r="A226" s="294"/>
      <c r="B226" s="301"/>
      <c r="C226" s="109" t="s">
        <v>45</v>
      </c>
      <c r="D226" s="45"/>
      <c r="E226" s="45"/>
      <c r="F226" s="45"/>
      <c r="G226" s="45"/>
      <c r="H226" s="113"/>
      <c r="I226" s="113"/>
      <c r="J226" s="113"/>
      <c r="K226" s="113"/>
      <c r="L226" s="113"/>
      <c r="M226" s="113"/>
      <c r="N226" s="113"/>
      <c r="O226" s="113"/>
      <c r="P226" s="45"/>
      <c r="Q226" s="45"/>
      <c r="R226" s="45"/>
      <c r="S226" s="45"/>
      <c r="T226" s="310"/>
    </row>
    <row r="227" spans="1:20" s="97" customFormat="1" ht="12.75" hidden="1">
      <c r="A227" s="294"/>
      <c r="B227" s="301"/>
      <c r="C227" s="112" t="s">
        <v>44</v>
      </c>
      <c r="D227" s="45">
        <v>0</v>
      </c>
      <c r="E227" s="45">
        <v>0</v>
      </c>
      <c r="F227" s="45">
        <v>0</v>
      </c>
      <c r="G227" s="45">
        <v>0</v>
      </c>
      <c r="H227" s="110"/>
      <c r="I227" s="110"/>
      <c r="J227" s="110"/>
      <c r="K227" s="110"/>
      <c r="L227" s="113"/>
      <c r="M227" s="113"/>
      <c r="N227" s="113"/>
      <c r="O227" s="113"/>
      <c r="P227" s="45"/>
      <c r="Q227" s="45"/>
      <c r="R227" s="45"/>
      <c r="S227" s="45"/>
      <c r="T227" s="310"/>
    </row>
    <row r="228" spans="1:20" s="97" customFormat="1" ht="12.75" hidden="1">
      <c r="A228" s="294"/>
      <c r="B228" s="301"/>
      <c r="C228" s="109" t="s">
        <v>46</v>
      </c>
      <c r="D228" s="45">
        <v>0</v>
      </c>
      <c r="E228" s="45">
        <v>0</v>
      </c>
      <c r="F228" s="45">
        <v>0</v>
      </c>
      <c r="G228" s="45">
        <v>0</v>
      </c>
      <c r="H228" s="110"/>
      <c r="I228" s="110"/>
      <c r="J228" s="110"/>
      <c r="K228" s="110"/>
      <c r="L228" s="113"/>
      <c r="M228" s="113"/>
      <c r="N228" s="113"/>
      <c r="O228" s="113"/>
      <c r="P228" s="45"/>
      <c r="Q228" s="45"/>
      <c r="R228" s="45"/>
      <c r="S228" s="45"/>
      <c r="T228" s="310"/>
    </row>
    <row r="229" spans="1:20" s="97" customFormat="1" ht="12.75" hidden="1">
      <c r="A229" s="294"/>
      <c r="B229" s="301"/>
      <c r="C229" s="109" t="s">
        <v>47</v>
      </c>
      <c r="D229" s="45">
        <v>0</v>
      </c>
      <c r="E229" s="45">
        <v>0</v>
      </c>
      <c r="F229" s="45">
        <v>0</v>
      </c>
      <c r="G229" s="45">
        <v>0</v>
      </c>
      <c r="H229" s="110"/>
      <c r="I229" s="110"/>
      <c r="J229" s="110"/>
      <c r="K229" s="110"/>
      <c r="L229" s="113"/>
      <c r="M229" s="113"/>
      <c r="N229" s="113"/>
      <c r="O229" s="113"/>
      <c r="P229" s="45"/>
      <c r="Q229" s="45"/>
      <c r="R229" s="45"/>
      <c r="S229" s="45"/>
      <c r="T229" s="310"/>
    </row>
    <row r="230" spans="1:20" s="97" customFormat="1" ht="12.75" hidden="1">
      <c r="A230" s="294"/>
      <c r="B230" s="301"/>
      <c r="C230" s="109" t="s">
        <v>48</v>
      </c>
      <c r="D230" s="45">
        <f>'06. Пр.1 Распределение. Отч.7'!H94</f>
        <v>425995</v>
      </c>
      <c r="E230" s="45">
        <f>'06. Пр.1 Распределение. Отч.7'!I94</f>
        <v>325995</v>
      </c>
      <c r="F230" s="45">
        <f>'06. Пр.1 Распределение. Отч.7'!J94</f>
        <v>325995</v>
      </c>
      <c r="G230" s="45">
        <f>'06. Пр.1 Распределение. Отч.7'!K94</f>
        <v>1077985</v>
      </c>
      <c r="H230" s="111">
        <f>'06. Пр.1 Распределение. Отч.7'!L96</f>
        <v>325995</v>
      </c>
      <c r="I230" s="111">
        <f>'06. Пр.1 Распределение. Отч.7'!M96</f>
        <v>325995</v>
      </c>
      <c r="J230" s="111">
        <f>'06. Пр.1 Распределение. Отч.7'!N96</f>
        <v>0</v>
      </c>
      <c r="K230" s="111">
        <f>'06. Пр.1 Распределение. Отч.7'!O96</f>
        <v>0</v>
      </c>
      <c r="L230" s="111">
        <f>'06. Пр.1 Распределение. Отч.7'!P96</f>
        <v>96000</v>
      </c>
      <c r="M230" s="111">
        <f>'06. Пр.1 Распределение. Отч.7'!Q96</f>
        <v>45214.28</v>
      </c>
      <c r="N230" s="111">
        <f>'06. Пр.1 Распределение. Отч.7'!R96</f>
        <v>338000</v>
      </c>
      <c r="O230" s="111">
        <f>'06. Пр.1 Распределение. Отч.7'!S96</f>
        <v>325996</v>
      </c>
      <c r="P230" s="111">
        <f>'06. Пр.1 Распределение. Отч.7'!T96</f>
        <v>425995</v>
      </c>
      <c r="Q230" s="111"/>
      <c r="R230" s="111">
        <f>'06. Пр.1 Распределение. Отч.7'!V96</f>
        <v>325995</v>
      </c>
      <c r="S230" s="111">
        <f>'06. Пр.1 Распределение. Отч.7'!W96</f>
        <v>325995</v>
      </c>
      <c r="T230" s="310"/>
    </row>
    <row r="231" spans="1:20" s="97" customFormat="1" ht="12.75" hidden="1">
      <c r="A231" s="294"/>
      <c r="B231" s="301"/>
      <c r="C231" s="109" t="s">
        <v>49</v>
      </c>
      <c r="D231" s="45">
        <v>0</v>
      </c>
      <c r="E231" s="45">
        <v>0</v>
      </c>
      <c r="F231" s="45">
        <v>0</v>
      </c>
      <c r="G231" s="45">
        <v>0</v>
      </c>
      <c r="H231" s="110"/>
      <c r="I231" s="110"/>
      <c r="J231" s="110"/>
      <c r="K231" s="110"/>
      <c r="L231" s="113"/>
      <c r="M231" s="113"/>
      <c r="N231" s="113"/>
      <c r="O231" s="113"/>
      <c r="P231" s="45"/>
      <c r="Q231" s="45"/>
      <c r="R231" s="45"/>
      <c r="S231" s="45"/>
      <c r="T231" s="311"/>
    </row>
    <row r="232" spans="1:20" ht="15" hidden="1" customHeight="1">
      <c r="A232" s="293" t="s">
        <v>114</v>
      </c>
      <c r="B232" s="301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08" t="s">
        <v>56</v>
      </c>
      <c r="D232" s="74">
        <f>D234+D235+D236+D237+D238</f>
        <v>100000</v>
      </c>
      <c r="E232" s="74">
        <f t="shared" ref="E232:G232" si="133">E234+E235+E236+E237+E238</f>
        <v>100000</v>
      </c>
      <c r="F232" s="74">
        <f t="shared" si="133"/>
        <v>100000</v>
      </c>
      <c r="G232" s="74">
        <f t="shared" si="133"/>
        <v>300000</v>
      </c>
      <c r="H232" s="86">
        <f>SUM(H234:H238)</f>
        <v>100000</v>
      </c>
      <c r="I232" s="86">
        <f t="shared" ref="I232:S232" si="134">SUM(I234:I238)</f>
        <v>18850</v>
      </c>
      <c r="J232" s="86">
        <f t="shared" si="134"/>
        <v>0</v>
      </c>
      <c r="K232" s="86">
        <f t="shared" si="134"/>
        <v>0</v>
      </c>
      <c r="L232" s="86">
        <f t="shared" si="134"/>
        <v>0</v>
      </c>
      <c r="M232" s="86">
        <f t="shared" si="134"/>
        <v>0</v>
      </c>
      <c r="N232" s="86">
        <f t="shared" si="134"/>
        <v>100000</v>
      </c>
      <c r="O232" s="86">
        <f t="shared" si="134"/>
        <v>0</v>
      </c>
      <c r="P232" s="86">
        <f t="shared" si="134"/>
        <v>100000</v>
      </c>
      <c r="Q232" s="86"/>
      <c r="R232" s="86">
        <f t="shared" si="134"/>
        <v>100000</v>
      </c>
      <c r="S232" s="86">
        <f t="shared" si="134"/>
        <v>100000</v>
      </c>
      <c r="T232" s="309"/>
    </row>
    <row r="233" spans="1:20" s="97" customFormat="1" ht="12.75" hidden="1">
      <c r="A233" s="294"/>
      <c r="B233" s="301"/>
      <c r="C233" s="109" t="s">
        <v>45</v>
      </c>
      <c r="D233" s="45"/>
      <c r="E233" s="45"/>
      <c r="F233" s="45"/>
      <c r="G233" s="45"/>
      <c r="H233" s="110"/>
      <c r="I233" s="110"/>
      <c r="J233" s="110"/>
      <c r="K233" s="110"/>
      <c r="L233" s="113"/>
      <c r="M233" s="113"/>
      <c r="N233" s="113"/>
      <c r="O233" s="113"/>
      <c r="P233" s="45"/>
      <c r="Q233" s="45"/>
      <c r="R233" s="45"/>
      <c r="S233" s="45"/>
      <c r="T233" s="310"/>
    </row>
    <row r="234" spans="1:20" s="97" customFormat="1" ht="12.75" hidden="1">
      <c r="A234" s="294"/>
      <c r="B234" s="301"/>
      <c r="C234" s="112" t="s">
        <v>44</v>
      </c>
      <c r="D234" s="45">
        <v>0</v>
      </c>
      <c r="E234" s="45">
        <v>0</v>
      </c>
      <c r="F234" s="45">
        <v>0</v>
      </c>
      <c r="G234" s="45">
        <v>0</v>
      </c>
      <c r="H234" s="110"/>
      <c r="I234" s="110"/>
      <c r="J234" s="110"/>
      <c r="K234" s="110"/>
      <c r="L234" s="113"/>
      <c r="M234" s="113"/>
      <c r="N234" s="113"/>
      <c r="O234" s="113"/>
      <c r="P234" s="45"/>
      <c r="Q234" s="45"/>
      <c r="R234" s="45"/>
      <c r="S234" s="45"/>
      <c r="T234" s="310"/>
    </row>
    <row r="235" spans="1:20" s="97" customFormat="1" ht="12.75" hidden="1">
      <c r="A235" s="294"/>
      <c r="B235" s="301"/>
      <c r="C235" s="109" t="s">
        <v>46</v>
      </c>
      <c r="D235" s="45">
        <v>0</v>
      </c>
      <c r="E235" s="45">
        <v>0</v>
      </c>
      <c r="F235" s="45">
        <v>0</v>
      </c>
      <c r="G235" s="45">
        <v>0</v>
      </c>
      <c r="H235" s="110"/>
      <c r="I235" s="110"/>
      <c r="J235" s="110"/>
      <c r="K235" s="110"/>
      <c r="L235" s="113"/>
      <c r="M235" s="113"/>
      <c r="N235" s="113"/>
      <c r="O235" s="113"/>
      <c r="P235" s="45"/>
      <c r="Q235" s="45"/>
      <c r="R235" s="45"/>
      <c r="S235" s="45"/>
      <c r="T235" s="310"/>
    </row>
    <row r="236" spans="1:20" s="97" customFormat="1" ht="12.75" hidden="1">
      <c r="A236" s="294"/>
      <c r="B236" s="301"/>
      <c r="C236" s="109" t="s">
        <v>47</v>
      </c>
      <c r="D236" s="45">
        <v>0</v>
      </c>
      <c r="E236" s="45">
        <v>0</v>
      </c>
      <c r="F236" s="45">
        <v>0</v>
      </c>
      <c r="G236" s="45">
        <v>0</v>
      </c>
      <c r="H236" s="110"/>
      <c r="I236" s="110"/>
      <c r="J236" s="110"/>
      <c r="K236" s="110"/>
      <c r="L236" s="113"/>
      <c r="M236" s="113"/>
      <c r="N236" s="113"/>
      <c r="O236" s="113"/>
      <c r="P236" s="45"/>
      <c r="Q236" s="45"/>
      <c r="R236" s="45"/>
      <c r="S236" s="45"/>
      <c r="T236" s="310"/>
    </row>
    <row r="237" spans="1:20" s="97" customFormat="1" ht="12.75" hidden="1">
      <c r="A237" s="294"/>
      <c r="B237" s="301"/>
      <c r="C237" s="109" t="s">
        <v>48</v>
      </c>
      <c r="D237" s="45">
        <f>'06. Пр.1 Распределение. Отч.7'!H97</f>
        <v>100000</v>
      </c>
      <c r="E237" s="45">
        <f>'06. Пр.1 Распределение. Отч.7'!I97</f>
        <v>100000</v>
      </c>
      <c r="F237" s="45">
        <f>'06. Пр.1 Распределение. Отч.7'!J97</f>
        <v>100000</v>
      </c>
      <c r="G237" s="45">
        <f>'06. Пр.1 Распределение. Отч.7'!K97</f>
        <v>300000</v>
      </c>
      <c r="H237" s="111">
        <f>'06. Пр.1 Распределение. Отч.7'!L99</f>
        <v>100000</v>
      </c>
      <c r="I237" s="111">
        <f>'06. Пр.1 Распределение. Отч.7'!M99</f>
        <v>18850</v>
      </c>
      <c r="J237" s="111">
        <f>'06. Пр.1 Распределение. Отч.7'!N99</f>
        <v>0</v>
      </c>
      <c r="K237" s="111">
        <f>'06. Пр.1 Распределение. Отч.7'!O99</f>
        <v>0</v>
      </c>
      <c r="L237" s="111">
        <f>'06. Пр.1 Распределение. Отч.7'!P99</f>
        <v>0</v>
      </c>
      <c r="M237" s="111">
        <f>'06. Пр.1 Распределение. Отч.7'!Q99</f>
        <v>0</v>
      </c>
      <c r="N237" s="111">
        <f>'06. Пр.1 Распределение. Отч.7'!R99</f>
        <v>100000</v>
      </c>
      <c r="O237" s="111">
        <f>'06. Пр.1 Распределение. Отч.7'!S99</f>
        <v>0</v>
      </c>
      <c r="P237" s="111">
        <f>'06. Пр.1 Распределение. Отч.7'!T99</f>
        <v>100000</v>
      </c>
      <c r="Q237" s="111"/>
      <c r="R237" s="111">
        <f>'06. Пр.1 Распределение. Отч.7'!V99</f>
        <v>100000</v>
      </c>
      <c r="S237" s="111">
        <f>'06. Пр.1 Распределение. Отч.7'!W99</f>
        <v>100000</v>
      </c>
      <c r="T237" s="310"/>
    </row>
    <row r="238" spans="1:20" s="97" customFormat="1" ht="12.75" hidden="1">
      <c r="A238" s="294"/>
      <c r="B238" s="301"/>
      <c r="C238" s="109" t="s">
        <v>49</v>
      </c>
      <c r="D238" s="45">
        <v>0</v>
      </c>
      <c r="E238" s="45">
        <v>0</v>
      </c>
      <c r="F238" s="45">
        <v>0</v>
      </c>
      <c r="G238" s="45">
        <v>0</v>
      </c>
      <c r="H238" s="110"/>
      <c r="I238" s="110"/>
      <c r="J238" s="110"/>
      <c r="K238" s="110"/>
      <c r="L238" s="113"/>
      <c r="M238" s="113"/>
      <c r="N238" s="113"/>
      <c r="O238" s="113"/>
      <c r="P238" s="45"/>
      <c r="Q238" s="45"/>
      <c r="R238" s="45"/>
      <c r="S238" s="45"/>
      <c r="T238" s="311"/>
    </row>
    <row r="239" spans="1:20" s="11" customFormat="1" hidden="1">
      <c r="A239" s="293" t="s">
        <v>116</v>
      </c>
      <c r="B239" s="301" t="str">
        <f>'06. Пр.1 Распределение. Отч.7'!B100</f>
        <v>Содержание территорий общего пользования</v>
      </c>
      <c r="C239" s="108" t="s">
        <v>56</v>
      </c>
      <c r="D239" s="74">
        <f>D241+D242+D243+D244+D245</f>
        <v>28788839.789999999</v>
      </c>
      <c r="E239" s="74">
        <f t="shared" ref="E239:G239" si="135">E241+E242+E243+E244+E245</f>
        <v>27789380</v>
      </c>
      <c r="F239" s="74">
        <f t="shared" si="135"/>
        <v>27789380</v>
      </c>
      <c r="G239" s="74">
        <f t="shared" si="135"/>
        <v>84367599.789999992</v>
      </c>
      <c r="H239" s="86">
        <f>SUM(H241:H245)</f>
        <v>28789380</v>
      </c>
      <c r="I239" s="86">
        <f t="shared" ref="I239:S239" si="136">SUM(I241:I245)</f>
        <v>28789281.84</v>
      </c>
      <c r="J239" s="86">
        <f t="shared" si="136"/>
        <v>4620000</v>
      </c>
      <c r="K239" s="86">
        <f t="shared" si="136"/>
        <v>4606021.03</v>
      </c>
      <c r="L239" s="86">
        <f t="shared" si="136"/>
        <v>16882501.84</v>
      </c>
      <c r="M239" s="86">
        <f t="shared" si="136"/>
        <v>16780640.960000001</v>
      </c>
      <c r="N239" s="86">
        <f t="shared" si="136"/>
        <v>22608616.579999998</v>
      </c>
      <c r="O239" s="86">
        <f t="shared" si="136"/>
        <v>22608616.579999998</v>
      </c>
      <c r="P239" s="86">
        <f t="shared" si="136"/>
        <v>28788839.789999999</v>
      </c>
      <c r="Q239" s="86"/>
      <c r="R239" s="86">
        <f t="shared" si="136"/>
        <v>27789380</v>
      </c>
      <c r="S239" s="86">
        <f t="shared" si="136"/>
        <v>27789380</v>
      </c>
      <c r="T239" s="309"/>
    </row>
    <row r="240" spans="1:20" s="116" customFormat="1" ht="12.75" hidden="1">
      <c r="A240" s="294"/>
      <c r="B240" s="301"/>
      <c r="C240" s="109" t="s">
        <v>45</v>
      </c>
      <c r="D240" s="45"/>
      <c r="E240" s="45"/>
      <c r="F240" s="45"/>
      <c r="G240" s="45"/>
      <c r="H240" s="110"/>
      <c r="I240" s="110"/>
      <c r="J240" s="110"/>
      <c r="K240" s="110"/>
      <c r="L240" s="113"/>
      <c r="M240" s="113"/>
      <c r="N240" s="113"/>
      <c r="O240" s="113"/>
      <c r="P240" s="45"/>
      <c r="Q240" s="45"/>
      <c r="R240" s="45"/>
      <c r="S240" s="45"/>
      <c r="T240" s="310"/>
    </row>
    <row r="241" spans="1:20" s="97" customFormat="1" ht="12.75" hidden="1">
      <c r="A241" s="294"/>
      <c r="B241" s="301"/>
      <c r="C241" s="112" t="s">
        <v>44</v>
      </c>
      <c r="D241" s="45">
        <v>0</v>
      </c>
      <c r="E241" s="45">
        <v>0</v>
      </c>
      <c r="F241" s="45">
        <v>0</v>
      </c>
      <c r="G241" s="45">
        <v>0</v>
      </c>
      <c r="H241" s="110"/>
      <c r="I241" s="110"/>
      <c r="J241" s="110"/>
      <c r="K241" s="110"/>
      <c r="L241" s="113"/>
      <c r="M241" s="113"/>
      <c r="N241" s="113"/>
      <c r="O241" s="113"/>
      <c r="P241" s="45"/>
      <c r="Q241" s="45"/>
      <c r="R241" s="45"/>
      <c r="S241" s="45"/>
      <c r="T241" s="310"/>
    </row>
    <row r="242" spans="1:20" s="97" customFormat="1" ht="12.75" hidden="1">
      <c r="A242" s="294"/>
      <c r="B242" s="301"/>
      <c r="C242" s="109" t="s">
        <v>46</v>
      </c>
      <c r="D242" s="45">
        <v>0</v>
      </c>
      <c r="E242" s="45">
        <v>0</v>
      </c>
      <c r="F242" s="45">
        <v>0</v>
      </c>
      <c r="G242" s="45">
        <v>0</v>
      </c>
      <c r="H242" s="110"/>
      <c r="I242" s="110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310"/>
    </row>
    <row r="243" spans="1:20" s="97" customFormat="1" ht="12.75" hidden="1">
      <c r="A243" s="294"/>
      <c r="B243" s="301"/>
      <c r="C243" s="109" t="s">
        <v>47</v>
      </c>
      <c r="D243" s="45">
        <v>0</v>
      </c>
      <c r="E243" s="45">
        <v>0</v>
      </c>
      <c r="F243" s="45">
        <v>0</v>
      </c>
      <c r="G243" s="45">
        <v>0</v>
      </c>
      <c r="H243" s="110"/>
      <c r="I243" s="110"/>
      <c r="J243" s="110"/>
      <c r="K243" s="110"/>
      <c r="L243" s="113"/>
      <c r="M243" s="113"/>
      <c r="N243" s="113"/>
      <c r="O243" s="113"/>
      <c r="P243" s="45"/>
      <c r="Q243" s="45"/>
      <c r="R243" s="45"/>
      <c r="S243" s="45"/>
      <c r="T243" s="310"/>
    </row>
    <row r="244" spans="1:20" s="97" customFormat="1" ht="12.75" hidden="1">
      <c r="A244" s="294"/>
      <c r="B244" s="301"/>
      <c r="C244" s="109" t="s">
        <v>48</v>
      </c>
      <c r="D244" s="45">
        <f>'ПР4. 19.ПП4.Благ.2.Мер.'!H15</f>
        <v>28788839.789999999</v>
      </c>
      <c r="E244" s="45">
        <f>'ПР4. 19.ПП4.Благ.2.Мер.'!I15</f>
        <v>27789380</v>
      </c>
      <c r="F244" s="45">
        <f>'ПР4. 19.ПП4.Благ.2.Мер.'!J15</f>
        <v>27789380</v>
      </c>
      <c r="G244" s="45">
        <f>'ПР4. 19.ПП4.Благ.2.Мер.'!K15</f>
        <v>84367599.789999992</v>
      </c>
      <c r="H244" s="111">
        <f>'06. Пр.1 Распределение. Отч.7'!L102</f>
        <v>28789380</v>
      </c>
      <c r="I244" s="111">
        <f>'06. Пр.1 Распределение. Отч.7'!M102</f>
        <v>28789281.84</v>
      </c>
      <c r="J244" s="111">
        <f>'06. Пр.1 Распределение. Отч.7'!N102</f>
        <v>4620000</v>
      </c>
      <c r="K244" s="111">
        <f>'06. Пр.1 Распределение. Отч.7'!O102</f>
        <v>4606021.03</v>
      </c>
      <c r="L244" s="111">
        <f>'06. Пр.1 Распределение. Отч.7'!P102</f>
        <v>16882501.84</v>
      </c>
      <c r="M244" s="111">
        <f>'06. Пр.1 Распределение. Отч.7'!Q102</f>
        <v>16780640.960000001</v>
      </c>
      <c r="N244" s="111">
        <f>'06. Пр.1 Распределение. Отч.7'!R102</f>
        <v>22608616.579999998</v>
      </c>
      <c r="O244" s="111">
        <f>'06. Пр.1 Распределение. Отч.7'!S102</f>
        <v>22608616.579999998</v>
      </c>
      <c r="P244" s="111">
        <f>'06. Пр.1 Распределение. Отч.7'!T102</f>
        <v>28788839.789999999</v>
      </c>
      <c r="Q244" s="111"/>
      <c r="R244" s="111">
        <f>'06. Пр.1 Распределение. Отч.7'!V102</f>
        <v>27789380</v>
      </c>
      <c r="S244" s="111">
        <f>'06. Пр.1 Распределение. Отч.7'!W102</f>
        <v>27789380</v>
      </c>
      <c r="T244" s="310"/>
    </row>
    <row r="245" spans="1:20" s="97" customFormat="1" ht="12.75" hidden="1">
      <c r="A245" s="294"/>
      <c r="B245" s="301"/>
      <c r="C245" s="109" t="s">
        <v>49</v>
      </c>
      <c r="D245" s="45">
        <v>0</v>
      </c>
      <c r="E245" s="45">
        <v>0</v>
      </c>
      <c r="F245" s="45">
        <v>0</v>
      </c>
      <c r="G245" s="45">
        <v>0</v>
      </c>
      <c r="H245" s="110"/>
      <c r="I245" s="110"/>
      <c r="J245" s="110"/>
      <c r="K245" s="110"/>
      <c r="L245" s="113"/>
      <c r="M245" s="113"/>
      <c r="N245" s="113"/>
      <c r="O245" s="113"/>
      <c r="P245" s="45"/>
      <c r="Q245" s="45"/>
      <c r="R245" s="45"/>
      <c r="S245" s="45"/>
      <c r="T245" s="311"/>
    </row>
    <row r="246" spans="1:20" s="11" customFormat="1" hidden="1">
      <c r="A246" s="293" t="s">
        <v>369</v>
      </c>
      <c r="B246" s="301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08" t="s">
        <v>56</v>
      </c>
      <c r="D246" s="74">
        <f>D248+D249+D250+D251+D252</f>
        <v>1945800</v>
      </c>
      <c r="E246" s="74">
        <f t="shared" ref="E246:G246" si="137">E248+E249+E250+E251+E252</f>
        <v>0</v>
      </c>
      <c r="F246" s="74">
        <f t="shared" si="137"/>
        <v>0</v>
      </c>
      <c r="G246" s="74">
        <f t="shared" si="137"/>
        <v>1945800</v>
      </c>
      <c r="H246" s="86">
        <f>SUM(H248:H252)</f>
        <v>0</v>
      </c>
      <c r="I246" s="86">
        <f t="shared" ref="I246:S246" si="138">SUM(I248:I252)</f>
        <v>0</v>
      </c>
      <c r="J246" s="86">
        <f t="shared" si="138"/>
        <v>0</v>
      </c>
      <c r="K246" s="86">
        <f t="shared" si="138"/>
        <v>0</v>
      </c>
      <c r="L246" s="86">
        <f t="shared" si="138"/>
        <v>0</v>
      </c>
      <c r="M246" s="86">
        <f t="shared" si="138"/>
        <v>0</v>
      </c>
      <c r="N246" s="86">
        <f t="shared" si="138"/>
        <v>0</v>
      </c>
      <c r="O246" s="86">
        <f t="shared" si="138"/>
        <v>0</v>
      </c>
      <c r="P246" s="86">
        <f t="shared" si="138"/>
        <v>1945800</v>
      </c>
      <c r="Q246" s="86"/>
      <c r="R246" s="86">
        <f t="shared" si="138"/>
        <v>0</v>
      </c>
      <c r="S246" s="86">
        <f t="shared" si="138"/>
        <v>0</v>
      </c>
      <c r="T246" s="309"/>
    </row>
    <row r="247" spans="1:20" s="116" customFormat="1" ht="12.75" hidden="1">
      <c r="A247" s="294"/>
      <c r="B247" s="301"/>
      <c r="C247" s="109" t="s">
        <v>45</v>
      </c>
      <c r="D247" s="45"/>
      <c r="E247" s="45"/>
      <c r="F247" s="45"/>
      <c r="G247" s="45"/>
      <c r="H247" s="110"/>
      <c r="I247" s="110"/>
      <c r="J247" s="110"/>
      <c r="K247" s="110"/>
      <c r="L247" s="188"/>
      <c r="M247" s="188"/>
      <c r="N247" s="188"/>
      <c r="O247" s="188"/>
      <c r="P247" s="45"/>
      <c r="Q247" s="45"/>
      <c r="R247" s="45"/>
      <c r="S247" s="45"/>
      <c r="T247" s="310"/>
    </row>
    <row r="248" spans="1:20" s="97" customFormat="1" ht="12.75" hidden="1">
      <c r="A248" s="294"/>
      <c r="B248" s="301"/>
      <c r="C248" s="112" t="s">
        <v>44</v>
      </c>
      <c r="D248" s="45">
        <v>0</v>
      </c>
      <c r="E248" s="45">
        <v>0</v>
      </c>
      <c r="F248" s="45">
        <v>0</v>
      </c>
      <c r="G248" s="45">
        <v>0</v>
      </c>
      <c r="H248" s="110"/>
      <c r="I248" s="110"/>
      <c r="J248" s="110"/>
      <c r="K248" s="110"/>
      <c r="L248" s="188"/>
      <c r="M248" s="188"/>
      <c r="N248" s="188"/>
      <c r="O248" s="188"/>
      <c r="P248" s="45"/>
      <c r="Q248" s="45"/>
      <c r="R248" s="45"/>
      <c r="S248" s="45"/>
      <c r="T248" s="310"/>
    </row>
    <row r="249" spans="1:20" s="97" customFormat="1" ht="12.75" hidden="1">
      <c r="A249" s="294"/>
      <c r="B249" s="301"/>
      <c r="C249" s="109" t="s">
        <v>46</v>
      </c>
      <c r="D249" s="45">
        <f>'ПР4. 19.ПП4.Благ.2.Мер.'!H16</f>
        <v>1945800</v>
      </c>
      <c r="E249" s="45">
        <f>'ПР4. 19.ПП4.Благ.2.Мер.'!I16</f>
        <v>0</v>
      </c>
      <c r="F249" s="45">
        <f>'ПР4. 19.ПП4.Благ.2.Мер.'!J16</f>
        <v>0</v>
      </c>
      <c r="G249" s="45">
        <f>'ПР4. 19.ПП4.Благ.2.Мер.'!K16</f>
        <v>1945800</v>
      </c>
      <c r="H249" s="110">
        <v>0</v>
      </c>
      <c r="I249" s="110">
        <v>0</v>
      </c>
      <c r="J249" s="111">
        <f>'06. Пр.1 Распределение. Отч.7'!N103</f>
        <v>0</v>
      </c>
      <c r="K249" s="111">
        <f>'06. Пр.1 Распределение. Отч.7'!O103</f>
        <v>0</v>
      </c>
      <c r="L249" s="111">
        <f>'06. Пр.1 Распределение. Отч.7'!P103</f>
        <v>0</v>
      </c>
      <c r="M249" s="111">
        <f>'06. Пр.1 Распределение. Отч.7'!Q103</f>
        <v>0</v>
      </c>
      <c r="N249" s="111">
        <f>'06. Пр.1 Распределение. Отч.7'!R103</f>
        <v>0</v>
      </c>
      <c r="O249" s="111">
        <f>'06. Пр.1 Распределение. Отч.7'!S103</f>
        <v>0</v>
      </c>
      <c r="P249" s="111">
        <f>'06. Пр.1 Распределение. Отч.7'!T103</f>
        <v>1945800</v>
      </c>
      <c r="Q249" s="111"/>
      <c r="R249" s="111">
        <f>'06. Пр.1 Распределение. Отч.7'!V103</f>
        <v>0</v>
      </c>
      <c r="S249" s="111">
        <f>'06. Пр.1 Распределение. Отч.7'!W103</f>
        <v>0</v>
      </c>
      <c r="T249" s="310"/>
    </row>
    <row r="250" spans="1:20" s="97" customFormat="1" ht="12.75" hidden="1">
      <c r="A250" s="294"/>
      <c r="B250" s="301"/>
      <c r="C250" s="109" t="s">
        <v>47</v>
      </c>
      <c r="D250" s="45">
        <v>0</v>
      </c>
      <c r="E250" s="45">
        <v>0</v>
      </c>
      <c r="F250" s="45">
        <v>0</v>
      </c>
      <c r="G250" s="45">
        <v>0</v>
      </c>
      <c r="H250" s="110"/>
      <c r="I250" s="110"/>
      <c r="J250" s="110"/>
      <c r="K250" s="110"/>
      <c r="L250" s="188"/>
      <c r="M250" s="188"/>
      <c r="N250" s="188"/>
      <c r="O250" s="188"/>
      <c r="P250" s="45"/>
      <c r="Q250" s="45"/>
      <c r="R250" s="45"/>
      <c r="S250" s="45"/>
      <c r="T250" s="310"/>
    </row>
    <row r="251" spans="1:20" s="97" customFormat="1" ht="12.75" hidden="1">
      <c r="A251" s="294"/>
      <c r="B251" s="301"/>
      <c r="C251" s="109" t="s">
        <v>48</v>
      </c>
      <c r="D251" s="45">
        <f>'ПР4. 19.ПП4.Благ.2.Мер.'!H23</f>
        <v>0</v>
      </c>
      <c r="E251" s="45">
        <f>'ПР4. 19.ПП4.Благ.2.Мер.'!I23</f>
        <v>0</v>
      </c>
      <c r="F251" s="45">
        <f>'ПР4. 19.ПП4.Благ.2.Мер.'!J23</f>
        <v>0</v>
      </c>
      <c r="G251" s="45">
        <f>'ПР4. 19.ПП4.Благ.2.Мер.'!K23</f>
        <v>0</v>
      </c>
      <c r="H251" s="111"/>
      <c r="I251" s="111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310"/>
    </row>
    <row r="252" spans="1:20" s="97" customFormat="1" ht="12.75" hidden="1">
      <c r="A252" s="294"/>
      <c r="B252" s="301"/>
      <c r="C252" s="109" t="s">
        <v>49</v>
      </c>
      <c r="D252" s="45">
        <v>0</v>
      </c>
      <c r="E252" s="45">
        <v>0</v>
      </c>
      <c r="F252" s="45">
        <v>0</v>
      </c>
      <c r="G252" s="45">
        <v>0</v>
      </c>
      <c r="H252" s="110"/>
      <c r="I252" s="110"/>
      <c r="J252" s="110"/>
      <c r="K252" s="110"/>
      <c r="L252" s="188"/>
      <c r="M252" s="188"/>
      <c r="N252" s="188"/>
      <c r="O252" s="188"/>
      <c r="P252" s="45"/>
      <c r="Q252" s="45"/>
      <c r="R252" s="45"/>
      <c r="S252" s="45"/>
      <c r="T252" s="311"/>
    </row>
    <row r="253" spans="1:20" s="11" customFormat="1" hidden="1">
      <c r="A253" s="293" t="s">
        <v>378</v>
      </c>
      <c r="B253" s="301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08" t="s">
        <v>56</v>
      </c>
      <c r="D253" s="74">
        <f>D255+D256+D257+D258+D259</f>
        <v>1457.86</v>
      </c>
      <c r="E253" s="74">
        <f t="shared" ref="E253:G253" si="139">E255+E256+E257+E258+E259</f>
        <v>0</v>
      </c>
      <c r="F253" s="74">
        <f t="shared" si="139"/>
        <v>0</v>
      </c>
      <c r="G253" s="74">
        <f t="shared" si="139"/>
        <v>1457.86</v>
      </c>
      <c r="H253" s="86">
        <f>SUM(H255:H259)</f>
        <v>0</v>
      </c>
      <c r="I253" s="86">
        <f t="shared" ref="I253:S253" si="140">SUM(I255:I259)</f>
        <v>0</v>
      </c>
      <c r="J253" s="86">
        <f t="shared" si="140"/>
        <v>0</v>
      </c>
      <c r="K253" s="86">
        <f t="shared" si="140"/>
        <v>0</v>
      </c>
      <c r="L253" s="86">
        <f t="shared" si="140"/>
        <v>0</v>
      </c>
      <c r="M253" s="86">
        <f t="shared" si="140"/>
        <v>0</v>
      </c>
      <c r="N253" s="86">
        <f t="shared" si="140"/>
        <v>1457.86</v>
      </c>
      <c r="O253" s="86">
        <f t="shared" si="140"/>
        <v>0</v>
      </c>
      <c r="P253" s="86">
        <f t="shared" si="140"/>
        <v>1457.86</v>
      </c>
      <c r="Q253" s="86"/>
      <c r="R253" s="86">
        <f t="shared" si="140"/>
        <v>0</v>
      </c>
      <c r="S253" s="86">
        <f t="shared" si="140"/>
        <v>0</v>
      </c>
      <c r="T253" s="309"/>
    </row>
    <row r="254" spans="1:20" s="116" customFormat="1" ht="12.75" hidden="1">
      <c r="A254" s="294"/>
      <c r="B254" s="301"/>
      <c r="C254" s="109" t="s">
        <v>45</v>
      </c>
      <c r="D254" s="45"/>
      <c r="E254" s="45"/>
      <c r="F254" s="45"/>
      <c r="G254" s="45"/>
      <c r="H254" s="110"/>
      <c r="I254" s="110"/>
      <c r="J254" s="110"/>
      <c r="K254" s="110"/>
      <c r="L254" s="217"/>
      <c r="M254" s="217"/>
      <c r="N254" s="217"/>
      <c r="O254" s="217"/>
      <c r="P254" s="45"/>
      <c r="Q254" s="45"/>
      <c r="R254" s="45"/>
      <c r="S254" s="45"/>
      <c r="T254" s="310"/>
    </row>
    <row r="255" spans="1:20" s="97" customFormat="1" ht="12.75" hidden="1">
      <c r="A255" s="294"/>
      <c r="B255" s="301"/>
      <c r="C255" s="112" t="s">
        <v>44</v>
      </c>
      <c r="D255" s="45">
        <v>0</v>
      </c>
      <c r="E255" s="45">
        <v>0</v>
      </c>
      <c r="F255" s="45">
        <v>0</v>
      </c>
      <c r="G255" s="45">
        <v>0</v>
      </c>
      <c r="H255" s="110"/>
      <c r="I255" s="110"/>
      <c r="J255" s="110"/>
      <c r="K255" s="110"/>
      <c r="L255" s="217"/>
      <c r="M255" s="217"/>
      <c r="N255" s="217"/>
      <c r="O255" s="217"/>
      <c r="P255" s="45"/>
      <c r="Q255" s="45"/>
      <c r="R255" s="45"/>
      <c r="S255" s="45"/>
      <c r="T255" s="310"/>
    </row>
    <row r="256" spans="1:20" s="97" customFormat="1" ht="12.75" hidden="1">
      <c r="A256" s="294"/>
      <c r="B256" s="301"/>
      <c r="C256" s="109" t="s">
        <v>46</v>
      </c>
      <c r="D256" s="45">
        <f>'ПР4. 19.ПП4.Благ.2.Мер.'!H23</f>
        <v>0</v>
      </c>
      <c r="E256" s="45">
        <f>'ПР4. 19.ПП4.Благ.2.Мер.'!I23</f>
        <v>0</v>
      </c>
      <c r="F256" s="45">
        <f>'ПР4. 19.ПП4.Благ.2.Мер.'!J23</f>
        <v>0</v>
      </c>
      <c r="G256" s="45">
        <f>'ПР4. 19.ПП4.Благ.2.Мер.'!K23</f>
        <v>0</v>
      </c>
      <c r="H256" s="110"/>
      <c r="I256" s="110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310"/>
    </row>
    <row r="257" spans="1:20" s="97" customFormat="1" ht="12.75" hidden="1">
      <c r="A257" s="294"/>
      <c r="B257" s="301"/>
      <c r="C257" s="109" t="s">
        <v>47</v>
      </c>
      <c r="D257" s="45">
        <v>0</v>
      </c>
      <c r="E257" s="45">
        <v>0</v>
      </c>
      <c r="F257" s="45">
        <v>0</v>
      </c>
      <c r="G257" s="45">
        <v>0</v>
      </c>
      <c r="H257" s="110"/>
      <c r="I257" s="110"/>
      <c r="J257" s="110"/>
      <c r="K257" s="110"/>
      <c r="L257" s="217"/>
      <c r="M257" s="217"/>
      <c r="N257" s="217"/>
      <c r="O257" s="217"/>
      <c r="P257" s="45"/>
      <c r="Q257" s="45"/>
      <c r="R257" s="45"/>
      <c r="S257" s="45"/>
      <c r="T257" s="310"/>
    </row>
    <row r="258" spans="1:20" s="97" customFormat="1" ht="12.75" hidden="1">
      <c r="A258" s="294"/>
      <c r="B258" s="301"/>
      <c r="C258" s="109" t="s">
        <v>48</v>
      </c>
      <c r="D258" s="45">
        <f>'ПР4. 19.ПП4.Благ.2.Мер.'!H17</f>
        <v>1457.86</v>
      </c>
      <c r="E258" s="45">
        <f>'ПР4. 19.ПП4.Благ.2.Мер.'!I17</f>
        <v>0</v>
      </c>
      <c r="F258" s="45">
        <f>'ПР4. 19.ПП4.Благ.2.Мер.'!J17</f>
        <v>0</v>
      </c>
      <c r="G258" s="45">
        <f>'ПР4. 19.ПП4.Благ.2.Мер.'!K17</f>
        <v>1457.86</v>
      </c>
      <c r="H258" s="111">
        <f>'06. Пр.1 Распределение. Отч.7'!L119</f>
        <v>0</v>
      </c>
      <c r="I258" s="111">
        <f>'06. Пр.1 Распределение. Отч.7'!M119</f>
        <v>0</v>
      </c>
      <c r="J258" s="111">
        <f>'06. Пр.1 Распределение. Отч.7'!N106</f>
        <v>0</v>
      </c>
      <c r="K258" s="111">
        <f>'06. Пр.1 Распределение. Отч.7'!O106</f>
        <v>0</v>
      </c>
      <c r="L258" s="111">
        <f>'06. Пр.1 Распределение. Отч.7'!P106</f>
        <v>0</v>
      </c>
      <c r="M258" s="111">
        <f>'06. Пр.1 Распределение. Отч.7'!Q106</f>
        <v>0</v>
      </c>
      <c r="N258" s="111">
        <f>'06. Пр.1 Распределение. Отч.7'!R106</f>
        <v>1457.86</v>
      </c>
      <c r="O258" s="111">
        <f>'06. Пр.1 Распределение. Отч.7'!S106</f>
        <v>0</v>
      </c>
      <c r="P258" s="111">
        <f>'06. Пр.1 Распределение. Отч.7'!T106</f>
        <v>1457.86</v>
      </c>
      <c r="Q258" s="111"/>
      <c r="R258" s="111">
        <f>'06. Пр.1 Распределение. Отч.7'!V106</f>
        <v>0</v>
      </c>
      <c r="S258" s="111">
        <f>'06. Пр.1 Распределение. Отч.7'!W106</f>
        <v>0</v>
      </c>
      <c r="T258" s="310"/>
    </row>
    <row r="259" spans="1:20" s="97" customFormat="1" ht="12.75" hidden="1">
      <c r="A259" s="294"/>
      <c r="B259" s="301"/>
      <c r="C259" s="109" t="s">
        <v>49</v>
      </c>
      <c r="D259" s="45">
        <v>0</v>
      </c>
      <c r="E259" s="45">
        <v>0</v>
      </c>
      <c r="F259" s="45">
        <v>0</v>
      </c>
      <c r="G259" s="45">
        <v>0</v>
      </c>
      <c r="H259" s="110"/>
      <c r="I259" s="110"/>
      <c r="J259" s="110"/>
      <c r="K259" s="110"/>
      <c r="L259" s="217"/>
      <c r="M259" s="217"/>
      <c r="N259" s="217"/>
      <c r="O259" s="217"/>
      <c r="P259" s="45"/>
      <c r="Q259" s="45"/>
      <c r="R259" s="45"/>
      <c r="S259" s="45"/>
      <c r="T259" s="311"/>
    </row>
    <row r="260" spans="1:20">
      <c r="A260" s="35"/>
    </row>
    <row r="261" spans="1:20" ht="45">
      <c r="A261" s="35"/>
      <c r="B261" s="51" t="s">
        <v>381</v>
      </c>
      <c r="C261" s="52"/>
      <c r="D261" s="54"/>
      <c r="E261" s="300" t="s">
        <v>167</v>
      </c>
      <c r="F261" s="300"/>
      <c r="M261" s="35" t="s">
        <v>167</v>
      </c>
    </row>
  </sheetData>
  <mergeCells count="116"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T78:T84"/>
    <mergeCell ref="T120:T126"/>
    <mergeCell ref="T99:T105"/>
    <mergeCell ref="A29:A35"/>
    <mergeCell ref="B29:B35"/>
    <mergeCell ref="B57:B63"/>
    <mergeCell ref="T253:T259"/>
    <mergeCell ref="A246:A252"/>
    <mergeCell ref="B246:B252"/>
    <mergeCell ref="T246:T252"/>
    <mergeCell ref="A218:A224"/>
    <mergeCell ref="B218:B224"/>
    <mergeCell ref="A211:A217"/>
    <mergeCell ref="B211:B217"/>
    <mergeCell ref="A204:A210"/>
    <mergeCell ref="B204:B210"/>
    <mergeCell ref="A197:A203"/>
    <mergeCell ref="B197:B203"/>
    <mergeCell ref="A190:A196"/>
    <mergeCell ref="B190:B196"/>
    <mergeCell ref="A183:A189"/>
    <mergeCell ref="B183:B189"/>
    <mergeCell ref="B134:B140"/>
    <mergeCell ref="A162:A168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A141:A147"/>
    <mergeCell ref="B141:B147"/>
    <mergeCell ref="A155:A161"/>
    <mergeCell ref="B155:B161"/>
    <mergeCell ref="A148:A154"/>
    <mergeCell ref="B148:B154"/>
    <mergeCell ref="B162:B168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A85:A91"/>
    <mergeCell ref="A134:A140"/>
    <mergeCell ref="A176:A182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C4:C7"/>
    <mergeCell ref="D4:G6"/>
    <mergeCell ref="A4:A7"/>
    <mergeCell ref="B4:B7"/>
    <mergeCell ref="A64:A70"/>
    <mergeCell ref="B64:B70"/>
    <mergeCell ref="A71:A77"/>
    <mergeCell ref="B71:B77"/>
    <mergeCell ref="B36:B42"/>
    <mergeCell ref="A50:A56"/>
    <mergeCell ref="B50:B56"/>
    <mergeCell ref="A15:A2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1"/>
  <sheetViews>
    <sheetView workbookViewId="0">
      <selection activeCell="C7" sqref="C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7" t="s">
        <v>385</v>
      </c>
      <c r="G1" s="329"/>
      <c r="H1" s="329"/>
      <c r="I1" s="329"/>
    </row>
    <row r="2" spans="1:9" ht="51.75" customHeight="1">
      <c r="F2" s="254" t="s">
        <v>81</v>
      </c>
      <c r="G2" s="254"/>
      <c r="H2" s="254"/>
      <c r="I2" s="254"/>
    </row>
    <row r="5" spans="1:9" ht="30.75" customHeight="1">
      <c r="A5" s="255" t="s">
        <v>124</v>
      </c>
      <c r="B5" s="255"/>
      <c r="C5" s="255"/>
      <c r="D5" s="255"/>
      <c r="E5" s="255"/>
      <c r="F5" s="255"/>
      <c r="G5" s="255"/>
      <c r="H5" s="255"/>
      <c r="I5" s="255"/>
    </row>
    <row r="6" spans="1:9" ht="63" customHeight="1">
      <c r="A6" s="24" t="s">
        <v>9</v>
      </c>
      <c r="B6" s="24" t="s">
        <v>10</v>
      </c>
      <c r="C6" s="24" t="s">
        <v>11</v>
      </c>
      <c r="D6" s="24" t="s">
        <v>12</v>
      </c>
      <c r="E6" s="118" t="s">
        <v>142</v>
      </c>
      <c r="F6" s="118" t="s">
        <v>143</v>
      </c>
      <c r="G6" s="118" t="s">
        <v>144</v>
      </c>
      <c r="H6" s="118" t="s">
        <v>145</v>
      </c>
      <c r="I6" s="118" t="s">
        <v>203</v>
      </c>
    </row>
    <row r="7" spans="1:9" ht="57">
      <c r="A7" s="28"/>
      <c r="B7" s="69" t="s">
        <v>147</v>
      </c>
      <c r="C7" s="26"/>
      <c r="D7" s="26"/>
      <c r="E7" s="26"/>
      <c r="F7" s="26"/>
      <c r="G7" s="26"/>
      <c r="H7" s="26"/>
      <c r="I7" s="26"/>
    </row>
    <row r="8" spans="1:9" ht="42.75">
      <c r="A8" s="120">
        <v>1</v>
      </c>
      <c r="B8" s="18" t="s">
        <v>283</v>
      </c>
      <c r="C8" s="118" t="s">
        <v>13</v>
      </c>
      <c r="D8" s="118" t="s">
        <v>246</v>
      </c>
      <c r="E8" s="29">
        <f>24024*100/1356794.7</f>
        <v>1.7706437090298186</v>
      </c>
      <c r="F8" s="29">
        <f>28137.09*100/1356794.7</f>
        <v>2.0737912670207219</v>
      </c>
      <c r="G8" s="29">
        <v>2.37</v>
      </c>
      <c r="H8" s="29">
        <v>2.31</v>
      </c>
      <c r="I8" s="29">
        <v>2.3199999999999998</v>
      </c>
    </row>
    <row r="9" spans="1:9" ht="57">
      <c r="A9" s="31">
        <v>2</v>
      </c>
      <c r="B9" s="18" t="s">
        <v>106</v>
      </c>
      <c r="C9" s="30" t="s">
        <v>13</v>
      </c>
      <c r="D9" s="118" t="s">
        <v>246</v>
      </c>
      <c r="E9" s="369">
        <v>68.8</v>
      </c>
      <c r="F9" s="369">
        <f>123*100/170</f>
        <v>72.352941176470594</v>
      </c>
      <c r="G9" s="369">
        <v>74.3</v>
      </c>
      <c r="H9" s="369">
        <v>75.400000000000006</v>
      </c>
      <c r="I9" s="369">
        <v>76.599999999999994</v>
      </c>
    </row>
    <row r="10" spans="1:9" ht="21.75" customHeight="1">
      <c r="A10" s="6"/>
      <c r="B10" s="6"/>
      <c r="C10" s="6"/>
      <c r="D10" s="6"/>
      <c r="E10" s="7"/>
      <c r="F10" s="7"/>
      <c r="G10" s="7"/>
      <c r="H10" s="7"/>
      <c r="I10" s="7"/>
    </row>
    <row r="11" spans="1:9" ht="37.5" customHeight="1">
      <c r="A11" s="253" t="s">
        <v>15</v>
      </c>
      <c r="B11" s="258"/>
      <c r="C11" s="258"/>
      <c r="D11" s="258"/>
      <c r="E11" s="258"/>
      <c r="H11" s="258" t="s">
        <v>14</v>
      </c>
      <c r="I11" s="258"/>
    </row>
  </sheetData>
  <mergeCells count="5">
    <mergeCell ref="F2:I2"/>
    <mergeCell ref="A11:E11"/>
    <mergeCell ref="H11:I11"/>
    <mergeCell ref="A5:I5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2016-12-20T07:34:11Z</cp:lastPrinted>
  <dcterms:created xsi:type="dcterms:W3CDTF">2013-08-29T03:03:58Z</dcterms:created>
  <dcterms:modified xsi:type="dcterms:W3CDTF">2016-12-23T01:36:53Z</dcterms:modified>
</cp:coreProperties>
</file>