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110" windowHeight="12255" tabRatio="867" firstSheet="8" activeTab="8"/>
  </bookViews>
  <sheets>
    <sheet name="Структура программы" sheetId="20" state="hidden" r:id="rId1"/>
    <sheet name="Отчет.Прил.9" sheetId="17" state="hidden" r:id="rId2"/>
    <sheet name="03.П1.Показатели" sheetId="10" state="hidden" r:id="rId3"/>
    <sheet name="04.П2.Долгоср.период" sheetId="12" state="hidden" r:id="rId4"/>
    <sheet name="ПР1. 05.СТРОИТЕЛЬСТВО" sheetId="13" state="hidden" r:id="rId5"/>
    <sheet name="Отчет.Прил.6" sheetId="18" state="hidden" r:id="rId6"/>
    <sheet name="06. Пр.1 Распределение. Отч.7" sheetId="11" state="hidden" r:id="rId7"/>
    <sheet name="07.Пр.2 РесОб. Отч.8" sheetId="14" state="hidden" r:id="rId8"/>
    <sheet name="09.ПП1.Дороги.1.Пок." sheetId="2" r:id="rId9"/>
    <sheet name="ПР3. 10.ПП1.Дороги.2.Мер." sheetId="4" state="hidden" r:id="rId10"/>
    <sheet name="12.ПП2.БДД.1.Пок." sheetId="15" state="hidden" r:id="rId11"/>
    <sheet name="ПР5. 13.ПП2.БДД.2.Мер." sheetId="16" state="hidden" r:id="rId12"/>
    <sheet name="15.ПП3.Трансп.1.Пок." sheetId="6" state="hidden" r:id="rId13"/>
    <sheet name="ПР6. 16.ПП3.Трансп.2.Мер." sheetId="5" state="hidden" r:id="rId14"/>
    <sheet name="18.ПП4.Благ.1.Пок." sheetId="8" state="hidden" r:id="rId15"/>
    <sheet name="ПР4. 19.ПП4.Благ.2.Мер." sheetId="7" state="hidden" r:id="rId16"/>
    <sheet name="Поквартальная разбивка" sheetId="21" state="hidden" r:id="rId17"/>
  </sheets>
  <externalReferences>
    <externalReference r:id="rId18"/>
  </externalReferences>
  <definedNames>
    <definedName name="_xlnm.Print_Area" localSheetId="2">'03.П1.Показатели'!$A$1:$J$27</definedName>
    <definedName name="_xlnm.Print_Area" localSheetId="6">'06. Пр.1 Распределение. Отч.7'!$A$1:$K$90</definedName>
    <definedName name="_xlnm.Print_Area" localSheetId="7">'07.Пр.2 РесОб. Отч.8'!$A$1:$G$208</definedName>
    <definedName name="_xlnm.Print_Area" localSheetId="5">Отчет.Прил.6!$A$1:$R$27</definedName>
    <definedName name="_xlnm.Print_Area" localSheetId="1">Отчет.Прил.9!$A$1:$R$27</definedName>
    <definedName name="_xlnm.Print_Area" localSheetId="16">'Поквартальная разбивка'!$A$1:$L$57</definedName>
    <definedName name="_xlnm.Print_Area" localSheetId="9">'ПР3. 10.ПП1.Дороги.2.Мер.'!$A$1:$L$23</definedName>
    <definedName name="_xlnm.Print_Area" localSheetId="15">'ПР4. 19.ПП4.Благ.2.Мер.'!$A$1:$L$21</definedName>
    <definedName name="_xlnm.Print_Area" localSheetId="11">'ПР5. 13.ПП2.БДД.2.Мер.'!$A$1:$L$17</definedName>
    <definedName name="_xlnm.Print_Area" localSheetId="13">'ПР6. 16.ПП3.Трансп.2.Мер.'!$A$1:$L$15</definedName>
  </definedNames>
  <calcPr calcId="125725"/>
</workbook>
</file>

<file path=xl/calcChain.xml><?xml version="1.0" encoding="utf-8"?>
<calcChain xmlns="http://schemas.openxmlformats.org/spreadsheetml/2006/main">
  <c r="E10" i="12"/>
  <c r="F10"/>
  <c r="G10"/>
  <c r="H10"/>
  <c r="I10" s="1"/>
  <c r="J10" s="1"/>
  <c r="K10" s="1"/>
  <c r="L10" s="1"/>
  <c r="M10" s="1"/>
  <c r="N10" s="1"/>
  <c r="O10" s="1"/>
  <c r="P10" s="1"/>
  <c r="D10"/>
  <c r="C10"/>
  <c r="B10"/>
  <c r="E43" i="13"/>
  <c r="H43" s="1"/>
  <c r="H45" s="1"/>
  <c r="D49"/>
  <c r="D51" s="1"/>
  <c r="D55" s="1"/>
  <c r="C49"/>
  <c r="C51" s="1"/>
  <c r="C55" s="1"/>
  <c r="K45"/>
  <c r="K49" s="1"/>
  <c r="G45"/>
  <c r="G49" s="1"/>
  <c r="F45"/>
  <c r="F49" s="1"/>
  <c r="J43"/>
  <c r="J45" s="1"/>
  <c r="J49" s="1"/>
  <c r="I43"/>
  <c r="I45" s="1"/>
  <c r="I49" s="1"/>
  <c r="E29"/>
  <c r="H29" s="1"/>
  <c r="H31" s="1"/>
  <c r="D35"/>
  <c r="C35"/>
  <c r="K31"/>
  <c r="K35" s="1"/>
  <c r="G31"/>
  <c r="G35" s="1"/>
  <c r="F31"/>
  <c r="F35" s="1"/>
  <c r="J29"/>
  <c r="J31" s="1"/>
  <c r="J35" s="1"/>
  <c r="I29"/>
  <c r="I31" s="1"/>
  <c r="I35" s="1"/>
  <c r="D21"/>
  <c r="F21"/>
  <c r="C21"/>
  <c r="G17"/>
  <c r="G21" s="1"/>
  <c r="K17"/>
  <c r="K21" s="1"/>
  <c r="F17"/>
  <c r="I15"/>
  <c r="I17" s="1"/>
  <c r="I21" s="1"/>
  <c r="J15"/>
  <c r="J17" s="1"/>
  <c r="J21" s="1"/>
  <c r="H15"/>
  <c r="E15" s="1"/>
  <c r="I18" i="7"/>
  <c r="I16" s="1"/>
  <c r="J18"/>
  <c r="J16" s="1"/>
  <c r="K18"/>
  <c r="K16" s="1"/>
  <c r="I19"/>
  <c r="J19"/>
  <c r="K19"/>
  <c r="H16"/>
  <c r="H19"/>
  <c r="H18"/>
  <c r="I19" i="4"/>
  <c r="J19"/>
  <c r="K19"/>
  <c r="I21"/>
  <c r="J21"/>
  <c r="K21"/>
  <c r="I22"/>
  <c r="J22"/>
  <c r="K22"/>
  <c r="I51" i="13" l="1"/>
  <c r="I55" s="1"/>
  <c r="J51"/>
  <c r="J55" s="1"/>
  <c r="F51"/>
  <c r="F55" s="1"/>
  <c r="K51"/>
  <c r="K55" s="1"/>
  <c r="G51"/>
  <c r="G55" s="1"/>
  <c r="E45"/>
  <c r="H49"/>
  <c r="L43"/>
  <c r="L45" s="1"/>
  <c r="E31"/>
  <c r="E35" s="1"/>
  <c r="H35"/>
  <c r="L29"/>
  <c r="L31" s="1"/>
  <c r="L35" s="1"/>
  <c r="H17"/>
  <c r="E17" s="1"/>
  <c r="E21" s="1"/>
  <c r="L15"/>
  <c r="L17" s="1"/>
  <c r="L21" s="1"/>
  <c r="H21" i="4"/>
  <c r="H19" s="1"/>
  <c r="H22"/>
  <c r="E8" i="8"/>
  <c r="B25" i="10"/>
  <c r="C25"/>
  <c r="E25"/>
  <c r="F25"/>
  <c r="G25"/>
  <c r="H25"/>
  <c r="I25"/>
  <c r="J25"/>
  <c r="I8" i="8"/>
  <c r="H8"/>
  <c r="G8"/>
  <c r="F8"/>
  <c r="G7" i="15"/>
  <c r="F7"/>
  <c r="E7"/>
  <c r="L49" i="13" l="1"/>
  <c r="L51"/>
  <c r="L55" s="1"/>
  <c r="E49"/>
  <c r="E51"/>
  <c r="E55" s="1"/>
  <c r="H51"/>
  <c r="H55" s="1"/>
  <c r="H21"/>
  <c r="E164" i="14"/>
  <c r="D160"/>
  <c r="E160"/>
  <c r="F160"/>
  <c r="G160"/>
  <c r="D161"/>
  <c r="E161"/>
  <c r="F161"/>
  <c r="G161"/>
  <c r="D163"/>
  <c r="E163"/>
  <c r="F163"/>
  <c r="G163"/>
  <c r="E159"/>
  <c r="F159"/>
  <c r="G159"/>
  <c r="D159"/>
  <c r="E205"/>
  <c r="F205"/>
  <c r="F200" s="1"/>
  <c r="G205"/>
  <c r="D205"/>
  <c r="D200" s="1"/>
  <c r="B200"/>
  <c r="E198"/>
  <c r="F198"/>
  <c r="G198"/>
  <c r="D198"/>
  <c r="B193"/>
  <c r="E191"/>
  <c r="F191"/>
  <c r="G191"/>
  <c r="D191"/>
  <c r="B186"/>
  <c r="E184"/>
  <c r="F184"/>
  <c r="G184"/>
  <c r="D184"/>
  <c r="E177"/>
  <c r="F177"/>
  <c r="G177"/>
  <c r="D177"/>
  <c r="E170"/>
  <c r="F170"/>
  <c r="G170"/>
  <c r="D170"/>
  <c r="F164"/>
  <c r="G164"/>
  <c r="E155"/>
  <c r="E150" s="1"/>
  <c r="F155"/>
  <c r="F150" s="1"/>
  <c r="G155"/>
  <c r="D155"/>
  <c r="B150"/>
  <c r="E148"/>
  <c r="F148"/>
  <c r="G148"/>
  <c r="D148"/>
  <c r="B143"/>
  <c r="E141"/>
  <c r="F141"/>
  <c r="G141"/>
  <c r="D141"/>
  <c r="B136"/>
  <c r="E135"/>
  <c r="F135"/>
  <c r="G135"/>
  <c r="D135"/>
  <c r="D96"/>
  <c r="E96"/>
  <c r="F96"/>
  <c r="G96"/>
  <c r="D98"/>
  <c r="E98"/>
  <c r="F98"/>
  <c r="G98"/>
  <c r="E94"/>
  <c r="F94"/>
  <c r="G94"/>
  <c r="D94"/>
  <c r="E126"/>
  <c r="F126"/>
  <c r="G126"/>
  <c r="D126"/>
  <c r="B121"/>
  <c r="E119"/>
  <c r="F119"/>
  <c r="G119"/>
  <c r="D119"/>
  <c r="B114"/>
  <c r="E112"/>
  <c r="F112"/>
  <c r="G112"/>
  <c r="D112"/>
  <c r="B107"/>
  <c r="E105"/>
  <c r="F105"/>
  <c r="G105"/>
  <c r="D105"/>
  <c r="B100"/>
  <c r="E99"/>
  <c r="F99"/>
  <c r="G99"/>
  <c r="D99"/>
  <c r="D17"/>
  <c r="E17"/>
  <c r="F17"/>
  <c r="G17"/>
  <c r="D18"/>
  <c r="E18"/>
  <c r="F18"/>
  <c r="G18"/>
  <c r="D20"/>
  <c r="E20"/>
  <c r="F20"/>
  <c r="G20"/>
  <c r="E16"/>
  <c r="F16"/>
  <c r="G16"/>
  <c r="D16"/>
  <c r="E90"/>
  <c r="F90"/>
  <c r="G90"/>
  <c r="D90"/>
  <c r="B85"/>
  <c r="E83"/>
  <c r="F83"/>
  <c r="G83"/>
  <c r="D83"/>
  <c r="B78"/>
  <c r="E76"/>
  <c r="F76"/>
  <c r="G76"/>
  <c r="D76"/>
  <c r="B71"/>
  <c r="E69"/>
  <c r="E64" s="1"/>
  <c r="F69"/>
  <c r="F64" s="1"/>
  <c r="G69"/>
  <c r="D69"/>
  <c r="D64" s="1"/>
  <c r="B64"/>
  <c r="E62"/>
  <c r="F62"/>
  <c r="G62"/>
  <c r="D62"/>
  <c r="B57"/>
  <c r="E55"/>
  <c r="F55"/>
  <c r="G55"/>
  <c r="D55"/>
  <c r="B50"/>
  <c r="E48"/>
  <c r="E43" s="1"/>
  <c r="F48"/>
  <c r="F43" s="1"/>
  <c r="G48"/>
  <c r="G43" s="1"/>
  <c r="D48"/>
  <c r="D43" s="1"/>
  <c r="B43"/>
  <c r="E41"/>
  <c r="E36" s="1"/>
  <c r="F41"/>
  <c r="F36" s="1"/>
  <c r="G41"/>
  <c r="D41"/>
  <c r="D36" s="1"/>
  <c r="B36"/>
  <c r="E34"/>
  <c r="F34"/>
  <c r="G34"/>
  <c r="D34"/>
  <c r="B29"/>
  <c r="D80" i="11"/>
  <c r="E80"/>
  <c r="F80"/>
  <c r="F78" s="1"/>
  <c r="G80"/>
  <c r="H80"/>
  <c r="H78" s="1"/>
  <c r="I80"/>
  <c r="I78" s="1"/>
  <c r="J80"/>
  <c r="J78" s="1"/>
  <c r="K80"/>
  <c r="C80"/>
  <c r="B78"/>
  <c r="W80"/>
  <c r="W78" s="1"/>
  <c r="V80"/>
  <c r="V78" s="1"/>
  <c r="R80"/>
  <c r="R78"/>
  <c r="Q78"/>
  <c r="P78"/>
  <c r="O78"/>
  <c r="N78"/>
  <c r="M78"/>
  <c r="L78"/>
  <c r="K78"/>
  <c r="I66"/>
  <c r="J66"/>
  <c r="K66"/>
  <c r="I55"/>
  <c r="J55"/>
  <c r="K55"/>
  <c r="H55"/>
  <c r="D64"/>
  <c r="E64"/>
  <c r="F64"/>
  <c r="F62" s="1"/>
  <c r="G64"/>
  <c r="H64"/>
  <c r="R64" s="1"/>
  <c r="R62" s="1"/>
  <c r="I64"/>
  <c r="I62" s="1"/>
  <c r="J64"/>
  <c r="J62" s="1"/>
  <c r="K64"/>
  <c r="K62" s="1"/>
  <c r="C64"/>
  <c r="B62"/>
  <c r="W64"/>
  <c r="W62" s="1"/>
  <c r="V64"/>
  <c r="V62" s="1"/>
  <c r="T64"/>
  <c r="T62" s="1"/>
  <c r="Q62"/>
  <c r="P62"/>
  <c r="O62"/>
  <c r="N62"/>
  <c r="M62"/>
  <c r="L62"/>
  <c r="K41"/>
  <c r="J41"/>
  <c r="D50"/>
  <c r="E50"/>
  <c r="F50"/>
  <c r="F48" s="1"/>
  <c r="G50"/>
  <c r="H50"/>
  <c r="I50"/>
  <c r="J50"/>
  <c r="K50"/>
  <c r="C50"/>
  <c r="B48"/>
  <c r="D47"/>
  <c r="E47"/>
  <c r="F47"/>
  <c r="G47"/>
  <c r="H47"/>
  <c r="I47"/>
  <c r="J47"/>
  <c r="K47"/>
  <c r="C47"/>
  <c r="B45"/>
  <c r="I41"/>
  <c r="H41"/>
  <c r="D44"/>
  <c r="E44"/>
  <c r="F44"/>
  <c r="G44"/>
  <c r="H44"/>
  <c r="I44"/>
  <c r="J44"/>
  <c r="K44"/>
  <c r="C44"/>
  <c r="B42"/>
  <c r="D39"/>
  <c r="E39"/>
  <c r="F39"/>
  <c r="F37" s="1"/>
  <c r="G39"/>
  <c r="H39"/>
  <c r="I39"/>
  <c r="J39"/>
  <c r="K39"/>
  <c r="C39"/>
  <c r="B37"/>
  <c r="D36"/>
  <c r="E36"/>
  <c r="F36"/>
  <c r="F34" s="1"/>
  <c r="G36"/>
  <c r="H36"/>
  <c r="I36"/>
  <c r="J36"/>
  <c r="K36"/>
  <c r="C36"/>
  <c r="B34"/>
  <c r="D33"/>
  <c r="E33"/>
  <c r="F33"/>
  <c r="F31" s="1"/>
  <c r="G33"/>
  <c r="H33"/>
  <c r="I33"/>
  <c r="I31" s="1"/>
  <c r="J33"/>
  <c r="J31" s="1"/>
  <c r="K33"/>
  <c r="K31" s="1"/>
  <c r="C33"/>
  <c r="B31"/>
  <c r="D30"/>
  <c r="E30"/>
  <c r="F30"/>
  <c r="G30"/>
  <c r="H30"/>
  <c r="I30"/>
  <c r="J30"/>
  <c r="K30"/>
  <c r="C30"/>
  <c r="B28"/>
  <c r="D27"/>
  <c r="E27"/>
  <c r="F27"/>
  <c r="G27"/>
  <c r="H27"/>
  <c r="I27"/>
  <c r="J27"/>
  <c r="K27"/>
  <c r="C27"/>
  <c r="B25"/>
  <c r="D24"/>
  <c r="E24"/>
  <c r="F24"/>
  <c r="G24"/>
  <c r="H24"/>
  <c r="I24"/>
  <c r="J24"/>
  <c r="K24"/>
  <c r="C24"/>
  <c r="B22"/>
  <c r="D21"/>
  <c r="E21"/>
  <c r="F21"/>
  <c r="F19" s="1"/>
  <c r="G21"/>
  <c r="H21"/>
  <c r="H19" s="1"/>
  <c r="I21"/>
  <c r="I19" s="1"/>
  <c r="J21"/>
  <c r="J19" s="1"/>
  <c r="K21"/>
  <c r="C21"/>
  <c r="B19"/>
  <c r="D18"/>
  <c r="E18"/>
  <c r="F18"/>
  <c r="F16" s="1"/>
  <c r="G18"/>
  <c r="H18"/>
  <c r="H16" s="1"/>
  <c r="I18"/>
  <c r="I16" s="1"/>
  <c r="J18"/>
  <c r="J16" s="1"/>
  <c r="K18"/>
  <c r="C18"/>
  <c r="B16"/>
  <c r="D15"/>
  <c r="E15"/>
  <c r="F15"/>
  <c r="G15"/>
  <c r="H15"/>
  <c r="I15"/>
  <c r="J15"/>
  <c r="K15"/>
  <c r="C15"/>
  <c r="B13"/>
  <c r="K13" i="7"/>
  <c r="I13" i="5"/>
  <c r="J13"/>
  <c r="K13"/>
  <c r="H13"/>
  <c r="K10"/>
  <c r="I15" i="16"/>
  <c r="J15"/>
  <c r="H15"/>
  <c r="K13" i="4"/>
  <c r="K11"/>
  <c r="K10"/>
  <c r="G134" i="14"/>
  <c r="F134"/>
  <c r="E134"/>
  <c r="D134"/>
  <c r="G132"/>
  <c r="F132"/>
  <c r="E132"/>
  <c r="D132"/>
  <c r="G131"/>
  <c r="F131"/>
  <c r="E131"/>
  <c r="D131"/>
  <c r="E130"/>
  <c r="F130"/>
  <c r="G130"/>
  <c r="D130"/>
  <c r="D150"/>
  <c r="S155"/>
  <c r="S150" s="1"/>
  <c r="R155"/>
  <c r="R150" s="1"/>
  <c r="Q155"/>
  <c r="Q150" s="1"/>
  <c r="P155"/>
  <c r="P150" s="1"/>
  <c r="O155"/>
  <c r="N155"/>
  <c r="N150" s="1"/>
  <c r="M155"/>
  <c r="M150" s="1"/>
  <c r="L155"/>
  <c r="L150" s="1"/>
  <c r="K155"/>
  <c r="K150" s="1"/>
  <c r="J155"/>
  <c r="J150" s="1"/>
  <c r="I155"/>
  <c r="I150" s="1"/>
  <c r="H155"/>
  <c r="H150" s="1"/>
  <c r="O150"/>
  <c r="Q41"/>
  <c r="O41"/>
  <c r="T18" i="11"/>
  <c r="T16" s="1"/>
  <c r="W16"/>
  <c r="V16"/>
  <c r="R16"/>
  <c r="Q16"/>
  <c r="P16"/>
  <c r="O16"/>
  <c r="N16"/>
  <c r="M16"/>
  <c r="L16"/>
  <c r="K12" i="4"/>
  <c r="K17"/>
  <c r="Q69" i="14"/>
  <c r="O69"/>
  <c r="Q48"/>
  <c r="O48"/>
  <c r="R33" i="11"/>
  <c r="W33"/>
  <c r="W31" s="1"/>
  <c r="V33"/>
  <c r="V31" s="1"/>
  <c r="O31"/>
  <c r="N31"/>
  <c r="M31"/>
  <c r="L31"/>
  <c r="T21"/>
  <c r="T19" s="1"/>
  <c r="W19"/>
  <c r="V19"/>
  <c r="R19"/>
  <c r="Q19"/>
  <c r="P19"/>
  <c r="O19"/>
  <c r="N19"/>
  <c r="M19"/>
  <c r="L19"/>
  <c r="E200" i="14"/>
  <c r="S205"/>
  <c r="S200" s="1"/>
  <c r="R205"/>
  <c r="R200" s="1"/>
  <c r="Q205"/>
  <c r="Q200" s="1"/>
  <c r="P205"/>
  <c r="P200" s="1"/>
  <c r="O205"/>
  <c r="N205"/>
  <c r="N200" s="1"/>
  <c r="M205"/>
  <c r="M200" s="1"/>
  <c r="L205"/>
  <c r="L200" s="1"/>
  <c r="K205"/>
  <c r="K200" s="1"/>
  <c r="J205"/>
  <c r="J200" s="1"/>
  <c r="I205"/>
  <c r="I200" s="1"/>
  <c r="H205"/>
  <c r="H200" s="1"/>
  <c r="O200"/>
  <c r="G12" i="10"/>
  <c r="H12"/>
  <c r="I12"/>
  <c r="J12"/>
  <c r="G13"/>
  <c r="H13"/>
  <c r="I13"/>
  <c r="J13"/>
  <c r="F13"/>
  <c r="F12"/>
  <c r="D8" i="12"/>
  <c r="T80" i="11" l="1"/>
  <c r="T78" s="1"/>
  <c r="G162" i="14"/>
  <c r="E162"/>
  <c r="D162"/>
  <c r="F97"/>
  <c r="F162"/>
  <c r="G97"/>
  <c r="D97"/>
  <c r="E97"/>
  <c r="G150"/>
  <c r="G36"/>
  <c r="H62" i="11"/>
  <c r="K16"/>
  <c r="K19"/>
  <c r="G64" i="14"/>
  <c r="T33" i="11"/>
  <c r="T31" s="1"/>
  <c r="R31"/>
  <c r="H31"/>
  <c r="I10" i="7"/>
  <c r="J10" s="1"/>
  <c r="I8"/>
  <c r="I8" i="5"/>
  <c r="E8" i="6"/>
  <c r="I13" i="16"/>
  <c r="J13"/>
  <c r="H13"/>
  <c r="J8" i="5" l="1"/>
  <c r="J8" i="7"/>
  <c r="G200" i="14" l="1"/>
  <c r="I8" i="2" l="1"/>
  <c r="Q24" i="18"/>
  <c r="P24"/>
  <c r="N24"/>
  <c r="F24"/>
  <c r="G24" s="1"/>
  <c r="E24"/>
  <c r="Q21"/>
  <c r="P21"/>
  <c r="N21"/>
  <c r="G21"/>
  <c r="F21"/>
  <c r="E21"/>
  <c r="Q20"/>
  <c r="P20"/>
  <c r="N20"/>
  <c r="F20"/>
  <c r="G20" s="1"/>
  <c r="E20"/>
  <c r="Q17"/>
  <c r="P17"/>
  <c r="N17"/>
  <c r="G17"/>
  <c r="F17"/>
  <c r="E17"/>
  <c r="Q16"/>
  <c r="P16"/>
  <c r="N16"/>
  <c r="F16"/>
  <c r="G16" s="1"/>
  <c r="E16"/>
  <c r="Q13"/>
  <c r="P13"/>
  <c r="N13"/>
  <c r="G13"/>
  <c r="F13"/>
  <c r="E13"/>
  <c r="Q12"/>
  <c r="P12"/>
  <c r="N12"/>
  <c r="F12"/>
  <c r="G12" s="1"/>
  <c r="E12"/>
  <c r="Q9"/>
  <c r="P9"/>
  <c r="N9"/>
  <c r="G9"/>
  <c r="F9"/>
  <c r="E9"/>
  <c r="Q8"/>
  <c r="P8"/>
  <c r="N8"/>
  <c r="F8"/>
  <c r="G8" s="1"/>
  <c r="E8"/>
  <c r="Q7"/>
  <c r="P7"/>
  <c r="N7"/>
  <c r="F7"/>
  <c r="G7" s="1"/>
  <c r="E7"/>
  <c r="Q81" i="11"/>
  <c r="R77"/>
  <c r="Q75"/>
  <c r="P73"/>
  <c r="R73" s="1"/>
  <c r="P74"/>
  <c r="R74" s="1"/>
  <c r="Q71"/>
  <c r="M177" i="14" s="1"/>
  <c r="Q67" i="11"/>
  <c r="M170" i="14" s="1"/>
  <c r="Q56" i="11"/>
  <c r="P58"/>
  <c r="R58" s="1"/>
  <c r="Q48"/>
  <c r="P50"/>
  <c r="Q45"/>
  <c r="Q42"/>
  <c r="Q51"/>
  <c r="Q13"/>
  <c r="W25"/>
  <c r="S48" i="14" s="1"/>
  <c r="S43" s="1"/>
  <c r="V25" i="11"/>
  <c r="R48" i="14" s="1"/>
  <c r="R43" s="1"/>
  <c r="Q25" i="11"/>
  <c r="M48" i="14" s="1"/>
  <c r="O25" i="11"/>
  <c r="K48" i="14" s="1"/>
  <c r="K43" s="1"/>
  <c r="N25" i="11"/>
  <c r="J48" i="14" s="1"/>
  <c r="J43" s="1"/>
  <c r="Q10" i="11"/>
  <c r="Q22"/>
  <c r="M41" i="14" s="1"/>
  <c r="T15" i="11"/>
  <c r="T13" s="1"/>
  <c r="W13"/>
  <c r="V13"/>
  <c r="R13"/>
  <c r="P13"/>
  <c r="O13"/>
  <c r="N13"/>
  <c r="M13"/>
  <c r="Q37"/>
  <c r="M69" i="14" s="1"/>
  <c r="M64" s="1"/>
  <c r="Q34" i="11"/>
  <c r="P37"/>
  <c r="L69" i="14" s="1"/>
  <c r="L64" s="1"/>
  <c r="U40" i="11"/>
  <c r="D24" i="18"/>
  <c r="B23"/>
  <c r="A23"/>
  <c r="B22"/>
  <c r="A22"/>
  <c r="D21"/>
  <c r="D20"/>
  <c r="B19"/>
  <c r="A19"/>
  <c r="B18"/>
  <c r="A18"/>
  <c r="D17"/>
  <c r="D16"/>
  <c r="B15"/>
  <c r="A15"/>
  <c r="B14"/>
  <c r="A14"/>
  <c r="D13"/>
  <c r="D12"/>
  <c r="B6"/>
  <c r="A6"/>
  <c r="A10"/>
  <c r="A11"/>
  <c r="B11"/>
  <c r="B10"/>
  <c r="D9"/>
  <c r="B9"/>
  <c r="D8"/>
  <c r="D7"/>
  <c r="B7"/>
  <c r="J159" i="14"/>
  <c r="K159"/>
  <c r="L159"/>
  <c r="M159"/>
  <c r="N159"/>
  <c r="O159"/>
  <c r="P159"/>
  <c r="Q159"/>
  <c r="R159"/>
  <c r="S159"/>
  <c r="J160"/>
  <c r="K160"/>
  <c r="L160"/>
  <c r="M160"/>
  <c r="N160"/>
  <c r="O160"/>
  <c r="P160"/>
  <c r="Q160"/>
  <c r="R160"/>
  <c r="S160"/>
  <c r="J161"/>
  <c r="K161"/>
  <c r="L161"/>
  <c r="M161"/>
  <c r="N161"/>
  <c r="O161"/>
  <c r="P161"/>
  <c r="Q161"/>
  <c r="R161"/>
  <c r="S161"/>
  <c r="J163"/>
  <c r="K163"/>
  <c r="L163"/>
  <c r="M163"/>
  <c r="N163"/>
  <c r="O163"/>
  <c r="P163"/>
  <c r="Q163"/>
  <c r="R163"/>
  <c r="S163"/>
  <c r="J130"/>
  <c r="K130"/>
  <c r="L130"/>
  <c r="M130"/>
  <c r="N130"/>
  <c r="O130"/>
  <c r="P130"/>
  <c r="Q130"/>
  <c r="R130"/>
  <c r="S130"/>
  <c r="J131"/>
  <c r="K131"/>
  <c r="L131"/>
  <c r="M131"/>
  <c r="N131"/>
  <c r="O131"/>
  <c r="P131"/>
  <c r="Q131"/>
  <c r="R131"/>
  <c r="S131"/>
  <c r="J132"/>
  <c r="K132"/>
  <c r="L132"/>
  <c r="M132"/>
  <c r="N132"/>
  <c r="O132"/>
  <c r="P132"/>
  <c r="Q132"/>
  <c r="R132"/>
  <c r="S132"/>
  <c r="J134"/>
  <c r="K134"/>
  <c r="L134"/>
  <c r="M134"/>
  <c r="N134"/>
  <c r="O134"/>
  <c r="P134"/>
  <c r="Q134"/>
  <c r="R134"/>
  <c r="S134"/>
  <c r="J94"/>
  <c r="K94"/>
  <c r="L94"/>
  <c r="M94"/>
  <c r="N94"/>
  <c r="O94"/>
  <c r="P94"/>
  <c r="Q94"/>
  <c r="R94"/>
  <c r="S94"/>
  <c r="J96"/>
  <c r="K96"/>
  <c r="L96"/>
  <c r="M96"/>
  <c r="N96"/>
  <c r="O96"/>
  <c r="P96"/>
  <c r="Q96"/>
  <c r="R96"/>
  <c r="S96"/>
  <c r="J98"/>
  <c r="K98"/>
  <c r="L98"/>
  <c r="M98"/>
  <c r="N98"/>
  <c r="O98"/>
  <c r="P98"/>
  <c r="Q98"/>
  <c r="R98"/>
  <c r="S98"/>
  <c r="I198"/>
  <c r="J198"/>
  <c r="K198"/>
  <c r="M198"/>
  <c r="O198"/>
  <c r="Q198"/>
  <c r="H198"/>
  <c r="I191"/>
  <c r="J191"/>
  <c r="K191"/>
  <c r="L191"/>
  <c r="M191"/>
  <c r="N191"/>
  <c r="O191"/>
  <c r="Q191"/>
  <c r="H191"/>
  <c r="I184"/>
  <c r="J184"/>
  <c r="K184"/>
  <c r="L184"/>
  <c r="M184"/>
  <c r="O184"/>
  <c r="Q184"/>
  <c r="H184"/>
  <c r="O177"/>
  <c r="Q177"/>
  <c r="O170"/>
  <c r="Q170"/>
  <c r="I157"/>
  <c r="H157"/>
  <c r="I128"/>
  <c r="H128"/>
  <c r="I148"/>
  <c r="J148"/>
  <c r="K148"/>
  <c r="L148"/>
  <c r="M148"/>
  <c r="O148"/>
  <c r="Q148"/>
  <c r="H148"/>
  <c r="I141"/>
  <c r="J141"/>
  <c r="K141"/>
  <c r="M141"/>
  <c r="O141"/>
  <c r="Q141"/>
  <c r="H141"/>
  <c r="I126"/>
  <c r="I121" s="1"/>
  <c r="J126"/>
  <c r="J121" s="1"/>
  <c r="K126"/>
  <c r="K121" s="1"/>
  <c r="L126"/>
  <c r="L121" s="1"/>
  <c r="M126"/>
  <c r="M121" s="1"/>
  <c r="N126"/>
  <c r="N121" s="1"/>
  <c r="O126"/>
  <c r="O121" s="1"/>
  <c r="Q126"/>
  <c r="Q121" s="1"/>
  <c r="H126"/>
  <c r="H121" s="1"/>
  <c r="I119"/>
  <c r="J119"/>
  <c r="K119"/>
  <c r="L119"/>
  <c r="M119"/>
  <c r="O119"/>
  <c r="Q119"/>
  <c r="H119"/>
  <c r="I112"/>
  <c r="J112"/>
  <c r="K112"/>
  <c r="L112"/>
  <c r="M112"/>
  <c r="O112"/>
  <c r="Q112"/>
  <c r="H112"/>
  <c r="I105"/>
  <c r="J105"/>
  <c r="K105"/>
  <c r="M105"/>
  <c r="O105"/>
  <c r="Q105"/>
  <c r="H105"/>
  <c r="J95"/>
  <c r="K95"/>
  <c r="L95"/>
  <c r="M95"/>
  <c r="O95"/>
  <c r="Q95"/>
  <c r="I92"/>
  <c r="H92"/>
  <c r="J16"/>
  <c r="K16"/>
  <c r="L16"/>
  <c r="N16"/>
  <c r="P16"/>
  <c r="R16"/>
  <c r="S16"/>
  <c r="J18"/>
  <c r="K18"/>
  <c r="L18"/>
  <c r="N18"/>
  <c r="P18"/>
  <c r="R18"/>
  <c r="S18"/>
  <c r="J20"/>
  <c r="K20"/>
  <c r="L20"/>
  <c r="N20"/>
  <c r="P20"/>
  <c r="R20"/>
  <c r="S20"/>
  <c r="I14"/>
  <c r="H14"/>
  <c r="I90"/>
  <c r="J90"/>
  <c r="K90"/>
  <c r="L90"/>
  <c r="M90"/>
  <c r="O90"/>
  <c r="Q90"/>
  <c r="R90"/>
  <c r="S90"/>
  <c r="H90"/>
  <c r="I83"/>
  <c r="J83"/>
  <c r="K83"/>
  <c r="M83"/>
  <c r="O83"/>
  <c r="Q83"/>
  <c r="H83"/>
  <c r="I76"/>
  <c r="J76"/>
  <c r="K76"/>
  <c r="M76"/>
  <c r="N76"/>
  <c r="O76"/>
  <c r="Q76"/>
  <c r="H76"/>
  <c r="I62"/>
  <c r="J62"/>
  <c r="K62"/>
  <c r="L62"/>
  <c r="M62"/>
  <c r="O62"/>
  <c r="Q62"/>
  <c r="H62"/>
  <c r="I55"/>
  <c r="J55"/>
  <c r="K55"/>
  <c r="M55"/>
  <c r="O55"/>
  <c r="Q55"/>
  <c r="R55"/>
  <c r="S55"/>
  <c r="H55"/>
  <c r="I34"/>
  <c r="I29" s="1"/>
  <c r="J34"/>
  <c r="J29" s="1"/>
  <c r="K34"/>
  <c r="K29" s="1"/>
  <c r="L34"/>
  <c r="L29" s="1"/>
  <c r="M34"/>
  <c r="N34"/>
  <c r="N29" s="1"/>
  <c r="O34"/>
  <c r="Q34"/>
  <c r="R34"/>
  <c r="R29" s="1"/>
  <c r="S34"/>
  <c r="S29" s="1"/>
  <c r="H34"/>
  <c r="H29" s="1"/>
  <c r="K27"/>
  <c r="J27"/>
  <c r="I27"/>
  <c r="H27"/>
  <c r="M25" i="11"/>
  <c r="I48" i="14" s="1"/>
  <c r="I43" s="1"/>
  <c r="L25" i="11"/>
  <c r="H48" i="14" s="1"/>
  <c r="H43" s="1"/>
  <c r="L13" i="11"/>
  <c r="M84"/>
  <c r="L84"/>
  <c r="M75"/>
  <c r="L75"/>
  <c r="M34"/>
  <c r="L34"/>
  <c r="M28"/>
  <c r="L28"/>
  <c r="M22"/>
  <c r="I41" i="14" s="1"/>
  <c r="I36" s="1"/>
  <c r="L22" i="11"/>
  <c r="H41" i="14" s="1"/>
  <c r="H36" s="1"/>
  <c r="K133" l="1"/>
  <c r="Q40" i="11"/>
  <c r="Q8"/>
  <c r="P34" i="14"/>
  <c r="P29" s="1"/>
  <c r="J133"/>
  <c r="M133"/>
  <c r="K17"/>
  <c r="O97"/>
  <c r="K19"/>
  <c r="L17"/>
  <c r="J97"/>
  <c r="O162"/>
  <c r="M162"/>
  <c r="J19"/>
  <c r="K97"/>
  <c r="Q162"/>
  <c r="Q133"/>
  <c r="Q97"/>
  <c r="O133"/>
  <c r="J17"/>
  <c r="M97"/>
  <c r="W86" i="11"/>
  <c r="S198" i="14" s="1"/>
  <c r="V86" i="11"/>
  <c r="R198" i="14" s="1"/>
  <c r="P86" i="11"/>
  <c r="L198" i="14" s="1"/>
  <c r="W83" i="11"/>
  <c r="S191" i="14" s="1"/>
  <c r="V83" i="11"/>
  <c r="R191" i="14" s="1"/>
  <c r="W77" i="11"/>
  <c r="S184" i="14" s="1"/>
  <c r="V77" i="11"/>
  <c r="R184" i="14" s="1"/>
  <c r="N184"/>
  <c r="W73" i="11"/>
  <c r="V73"/>
  <c r="W70"/>
  <c r="V70"/>
  <c r="P70"/>
  <c r="R70" s="1"/>
  <c r="W69"/>
  <c r="V69"/>
  <c r="P69"/>
  <c r="R69" s="1"/>
  <c r="W61"/>
  <c r="S148" i="14" s="1"/>
  <c r="V61" i="11"/>
  <c r="R148" i="14" s="1"/>
  <c r="W58" i="11"/>
  <c r="S141" i="14" s="1"/>
  <c r="V58" i="11"/>
  <c r="R141" i="14" s="1"/>
  <c r="L141"/>
  <c r="L133" s="1"/>
  <c r="R50" i="11"/>
  <c r="N105" i="14" s="1"/>
  <c r="L105"/>
  <c r="L97" s="1"/>
  <c r="W47" i="11"/>
  <c r="V47"/>
  <c r="P45"/>
  <c r="O45"/>
  <c r="N45"/>
  <c r="M45"/>
  <c r="L45"/>
  <c r="W44"/>
  <c r="V44"/>
  <c r="P42"/>
  <c r="O42"/>
  <c r="N42"/>
  <c r="M42"/>
  <c r="L42"/>
  <c r="W53"/>
  <c r="S126" i="14" s="1"/>
  <c r="S121" s="1"/>
  <c r="V53" i="11"/>
  <c r="R126" i="14" s="1"/>
  <c r="R121" s="1"/>
  <c r="L51" i="11"/>
  <c r="M51"/>
  <c r="S112" i="14"/>
  <c r="R112"/>
  <c r="S119"/>
  <c r="R119"/>
  <c r="W12" i="11"/>
  <c r="S27" i="14" s="1"/>
  <c r="V12" i="11"/>
  <c r="R27" i="14" s="1"/>
  <c r="P12" i="11"/>
  <c r="W24"/>
  <c r="V24"/>
  <c r="O22"/>
  <c r="K41" i="14" s="1"/>
  <c r="K36" s="1"/>
  <c r="P22" i="11"/>
  <c r="L41" i="14" s="1"/>
  <c r="L36" s="1"/>
  <c r="N22" i="11"/>
  <c r="J41" i="14" s="1"/>
  <c r="J36" s="1"/>
  <c r="W36" i="11"/>
  <c r="S76" i="14" s="1"/>
  <c r="V36" i="11"/>
  <c r="R76" i="14" s="1"/>
  <c r="N34" i="11"/>
  <c r="O34"/>
  <c r="W39"/>
  <c r="S83" i="14" s="1"/>
  <c r="V39" i="11"/>
  <c r="R83" i="14" s="1"/>
  <c r="W30" i="11"/>
  <c r="S62" i="14" s="1"/>
  <c r="V30" i="11"/>
  <c r="R62" i="14" s="1"/>
  <c r="E50"/>
  <c r="F50"/>
  <c r="D50"/>
  <c r="S50"/>
  <c r="R50"/>
  <c r="M50"/>
  <c r="K50"/>
  <c r="J50"/>
  <c r="I50"/>
  <c r="H50"/>
  <c r="E29"/>
  <c r="F29"/>
  <c r="D29"/>
  <c r="F45" i="11"/>
  <c r="H45"/>
  <c r="I45"/>
  <c r="J45"/>
  <c r="F25"/>
  <c r="J25"/>
  <c r="F13"/>
  <c r="H13"/>
  <c r="I13"/>
  <c r="J13"/>
  <c r="K45"/>
  <c r="K18" i="4"/>
  <c r="G50" i="14" s="1"/>
  <c r="R27" i="11" l="1"/>
  <c r="T27"/>
  <c r="P27"/>
  <c r="R95" i="14"/>
  <c r="R86" i="11"/>
  <c r="N198" i="14" s="1"/>
  <c r="N141"/>
  <c r="W22" i="11"/>
  <c r="S41" i="14" s="1"/>
  <c r="S36" s="1"/>
  <c r="S17"/>
  <c r="S133"/>
  <c r="V42" i="11"/>
  <c r="R47"/>
  <c r="R45" s="1"/>
  <c r="R19" i="14"/>
  <c r="R133"/>
  <c r="W42" i="11"/>
  <c r="S95" i="14"/>
  <c r="W45" i="11"/>
  <c r="S19" i="14"/>
  <c r="R17"/>
  <c r="V22" i="11"/>
  <c r="R41" i="14" s="1"/>
  <c r="R36" s="1"/>
  <c r="V45" i="11"/>
  <c r="R12"/>
  <c r="N27" i="14" s="1"/>
  <c r="L27"/>
  <c r="T47" i="11"/>
  <c r="K25"/>
  <c r="I25"/>
  <c r="H25"/>
  <c r="E121" i="14"/>
  <c r="F121"/>
  <c r="D121"/>
  <c r="D53" i="11"/>
  <c r="E53"/>
  <c r="F53"/>
  <c r="F51" s="1"/>
  <c r="G53"/>
  <c r="H53"/>
  <c r="I53"/>
  <c r="I51" s="1"/>
  <c r="J53"/>
  <c r="J51" s="1"/>
  <c r="C53"/>
  <c r="B51"/>
  <c r="W51"/>
  <c r="R51"/>
  <c r="P51"/>
  <c r="O51"/>
  <c r="N51"/>
  <c r="K12" i="16"/>
  <c r="G103" i="14"/>
  <c r="G95" s="1"/>
  <c r="F103"/>
  <c r="F95" s="1"/>
  <c r="E103"/>
  <c r="E95" s="1"/>
  <c r="D103"/>
  <c r="D95" s="1"/>
  <c r="F42" i="11"/>
  <c r="I42"/>
  <c r="J42"/>
  <c r="T36"/>
  <c r="P76" i="14" s="1"/>
  <c r="F22" i="11"/>
  <c r="I22"/>
  <c r="J22"/>
  <c r="K42"/>
  <c r="I51" i="21"/>
  <c r="I41"/>
  <c r="J41"/>
  <c r="K41"/>
  <c r="H41"/>
  <c r="K10"/>
  <c r="I55"/>
  <c r="K55"/>
  <c r="H55"/>
  <c r="P55" i="14" l="1"/>
  <c r="P50" s="1"/>
  <c r="T25" i="11"/>
  <c r="P48" i="14" s="1"/>
  <c r="P43" s="1"/>
  <c r="P25" i="11"/>
  <c r="L48" i="14" s="1"/>
  <c r="L43" s="1"/>
  <c r="L55"/>
  <c r="L50" s="1"/>
  <c r="N55"/>
  <c r="N50" s="1"/>
  <c r="R25" i="11"/>
  <c r="N48" i="14" s="1"/>
  <c r="N43" s="1"/>
  <c r="N90"/>
  <c r="P90"/>
  <c r="T45" i="11"/>
  <c r="G121" i="14"/>
  <c r="H42" i="11"/>
  <c r="R44"/>
  <c r="T44"/>
  <c r="H51"/>
  <c r="T53"/>
  <c r="H22"/>
  <c r="T24"/>
  <c r="R24"/>
  <c r="K13"/>
  <c r="G29" i="14"/>
  <c r="K53" i="11"/>
  <c r="K51" s="1"/>
  <c r="V51"/>
  <c r="K22"/>
  <c r="I45" i="21"/>
  <c r="J45"/>
  <c r="H45"/>
  <c r="R42" i="11" l="1"/>
  <c r="N95" i="14"/>
  <c r="T42" i="11"/>
  <c r="P95" i="14"/>
  <c r="T51" i="11"/>
  <c r="P126" i="14"/>
  <c r="R22" i="11"/>
  <c r="N41" i="14" s="1"/>
  <c r="N36" s="1"/>
  <c r="T22" i="11"/>
  <c r="P41" i="14" s="1"/>
  <c r="P36" s="1"/>
  <c r="P17"/>
  <c r="L57" i="21"/>
  <c r="G57"/>
  <c r="F57"/>
  <c r="F55" s="1"/>
  <c r="E57"/>
  <c r="D57"/>
  <c r="C57"/>
  <c r="L54"/>
  <c r="L52" s="1"/>
  <c r="G54"/>
  <c r="F54"/>
  <c r="F52" s="1"/>
  <c r="E54"/>
  <c r="D54"/>
  <c r="C54"/>
  <c r="B52"/>
  <c r="L51"/>
  <c r="K51" s="1"/>
  <c r="G51"/>
  <c r="F51"/>
  <c r="F49" s="1"/>
  <c r="E51"/>
  <c r="D51"/>
  <c r="C51"/>
  <c r="B49"/>
  <c r="L48"/>
  <c r="K48" s="1"/>
  <c r="K45" s="1"/>
  <c r="G48"/>
  <c r="F48"/>
  <c r="E48"/>
  <c r="D48"/>
  <c r="C48"/>
  <c r="L47"/>
  <c r="G47"/>
  <c r="F47"/>
  <c r="F45" s="1"/>
  <c r="E47"/>
  <c r="D47"/>
  <c r="C47"/>
  <c r="L44"/>
  <c r="G44"/>
  <c r="F44"/>
  <c r="E44"/>
  <c r="D44"/>
  <c r="C44"/>
  <c r="L43"/>
  <c r="G43"/>
  <c r="F43"/>
  <c r="F41" s="1"/>
  <c r="E43"/>
  <c r="D43"/>
  <c r="C43"/>
  <c r="D40"/>
  <c r="E40" s="1"/>
  <c r="L39"/>
  <c r="L37" s="1"/>
  <c r="G39"/>
  <c r="F39"/>
  <c r="E39"/>
  <c r="D39"/>
  <c r="C39"/>
  <c r="F37"/>
  <c r="B37"/>
  <c r="L36"/>
  <c r="L34" s="1"/>
  <c r="G36"/>
  <c r="F36"/>
  <c r="F34" s="1"/>
  <c r="E36"/>
  <c r="D36"/>
  <c r="C36"/>
  <c r="B34"/>
  <c r="D33"/>
  <c r="E33" s="1"/>
  <c r="L32"/>
  <c r="L30" s="1"/>
  <c r="G32"/>
  <c r="F32"/>
  <c r="E32"/>
  <c r="D32"/>
  <c r="C32"/>
  <c r="F30"/>
  <c r="B30"/>
  <c r="L29"/>
  <c r="L27" s="1"/>
  <c r="G29"/>
  <c r="F29"/>
  <c r="E29"/>
  <c r="D29"/>
  <c r="C29"/>
  <c r="F27"/>
  <c r="B27"/>
  <c r="L26"/>
  <c r="L24" s="1"/>
  <c r="G26"/>
  <c r="F26"/>
  <c r="E26"/>
  <c r="D26"/>
  <c r="C26"/>
  <c r="F24"/>
  <c r="B24"/>
  <c r="D23"/>
  <c r="E23" s="1"/>
  <c r="L22"/>
  <c r="L20" s="1"/>
  <c r="G22"/>
  <c r="F22"/>
  <c r="E22"/>
  <c r="D22"/>
  <c r="C22"/>
  <c r="F20"/>
  <c r="B20"/>
  <c r="L19"/>
  <c r="L17" s="1"/>
  <c r="G19"/>
  <c r="F19"/>
  <c r="E19"/>
  <c r="D19"/>
  <c r="C19"/>
  <c r="F17"/>
  <c r="B17"/>
  <c r="L16"/>
  <c r="L14" s="1"/>
  <c r="G16"/>
  <c r="F16"/>
  <c r="E16"/>
  <c r="D16"/>
  <c r="C16"/>
  <c r="F14"/>
  <c r="B14"/>
  <c r="L13"/>
  <c r="L11" s="1"/>
  <c r="G13"/>
  <c r="F13"/>
  <c r="E13"/>
  <c r="D13"/>
  <c r="C13"/>
  <c r="F11"/>
  <c r="B11"/>
  <c r="L10"/>
  <c r="L8" s="1"/>
  <c r="G10"/>
  <c r="F10"/>
  <c r="E10"/>
  <c r="D10"/>
  <c r="C10"/>
  <c r="F8"/>
  <c r="B8"/>
  <c r="D7"/>
  <c r="E7" s="1"/>
  <c r="D6"/>
  <c r="E6" s="1"/>
  <c r="E24" i="10"/>
  <c r="G24"/>
  <c r="H24"/>
  <c r="I24"/>
  <c r="J24"/>
  <c r="F24"/>
  <c r="C24"/>
  <c r="C24" i="18" s="1"/>
  <c r="B24" i="10"/>
  <c r="B24" i="18" s="1"/>
  <c r="G20" i="10"/>
  <c r="H20"/>
  <c r="I20"/>
  <c r="J20"/>
  <c r="H21"/>
  <c r="I21"/>
  <c r="J21"/>
  <c r="F21"/>
  <c r="E21"/>
  <c r="C21"/>
  <c r="C21" i="18" s="1"/>
  <c r="B21" i="10"/>
  <c r="B21" i="18" s="1"/>
  <c r="F20" i="10"/>
  <c r="C20"/>
  <c r="C20" i="18" s="1"/>
  <c r="B20" i="10"/>
  <c r="B20" i="18" s="1"/>
  <c r="G21" i="10"/>
  <c r="N17" i="14" l="1"/>
  <c r="P121"/>
  <c r="L49" i="21"/>
  <c r="L55"/>
  <c r="J57"/>
  <c r="J55" s="1"/>
  <c r="L41"/>
  <c r="L45"/>
  <c r="G16" i="10"/>
  <c r="H16"/>
  <c r="I16"/>
  <c r="J16"/>
  <c r="F16"/>
  <c r="E16"/>
  <c r="C16"/>
  <c r="C16" i="18" s="1"/>
  <c r="B16" i="10"/>
  <c r="B16" i="18" s="1"/>
  <c r="E12" i="10" l="1"/>
  <c r="C12"/>
  <c r="C12" i="18" s="1"/>
  <c r="B12" i="10"/>
  <c r="B12" i="18" s="1"/>
  <c r="E7" i="2"/>
  <c r="H8" l="1"/>
  <c r="G8"/>
  <c r="F8"/>
  <c r="E8"/>
  <c r="B172" i="14" l="1"/>
  <c r="B165"/>
  <c r="E86" i="11"/>
  <c r="E83"/>
  <c r="B81"/>
  <c r="E77"/>
  <c r="B75"/>
  <c r="B179" i="14" s="1"/>
  <c r="E73" i="11"/>
  <c r="E74"/>
  <c r="E70"/>
  <c r="E69"/>
  <c r="G61"/>
  <c r="D61"/>
  <c r="E61"/>
  <c r="F61"/>
  <c r="H61"/>
  <c r="I61"/>
  <c r="J61"/>
  <c r="C61"/>
  <c r="F59"/>
  <c r="B59"/>
  <c r="F58"/>
  <c r="D58"/>
  <c r="E58"/>
  <c r="G58"/>
  <c r="H58"/>
  <c r="I58"/>
  <c r="J58"/>
  <c r="C58"/>
  <c r="B56"/>
  <c r="N112" i="14"/>
  <c r="T50" i="11"/>
  <c r="P105" i="14" s="1"/>
  <c r="R30" i="11"/>
  <c r="F28"/>
  <c r="H12"/>
  <c r="T12" s="1"/>
  <c r="P27" i="14" s="1"/>
  <c r="I12" i="11"/>
  <c r="J12"/>
  <c r="D12"/>
  <c r="E12"/>
  <c r="F12"/>
  <c r="G12"/>
  <c r="C12"/>
  <c r="F10"/>
  <c r="B10"/>
  <c r="B22" i="14" s="1"/>
  <c r="K11" i="16"/>
  <c r="K10"/>
  <c r="K8"/>
  <c r="K8" i="4"/>
  <c r="K16"/>
  <c r="K15"/>
  <c r="K14"/>
  <c r="H8" i="10"/>
  <c r="I8" s="1"/>
  <c r="F17"/>
  <c r="D65" i="11"/>
  <c r="E65" s="1"/>
  <c r="D54"/>
  <c r="E54" s="1"/>
  <c r="D40"/>
  <c r="E40" s="1"/>
  <c r="K15" i="16" l="1"/>
  <c r="K13" s="1"/>
  <c r="K12" i="11"/>
  <c r="L83" i="14"/>
  <c r="T39" i="11"/>
  <c r="N62" i="14"/>
  <c r="T30" i="11"/>
  <c r="P62" i="14" s="1"/>
  <c r="T61" i="11"/>
  <c r="P148" i="14" s="1"/>
  <c r="R61" i="11"/>
  <c r="N148" i="14" s="1"/>
  <c r="N133" s="1"/>
  <c r="N119"/>
  <c r="N97" s="1"/>
  <c r="P119"/>
  <c r="Q84" i="11" l="1"/>
  <c r="Q65" s="1"/>
  <c r="M57" i="14"/>
  <c r="Q10" l="1"/>
  <c r="M11"/>
  <c r="Q59" i="11"/>
  <c r="R59"/>
  <c r="M114" i="14"/>
  <c r="N19" i="17"/>
  <c r="D19"/>
  <c r="B8"/>
  <c r="M172" i="14"/>
  <c r="O172"/>
  <c r="Q172"/>
  <c r="O10"/>
  <c r="O11"/>
  <c r="Q11"/>
  <c r="M13"/>
  <c r="O13"/>
  <c r="Q13"/>
  <c r="I193"/>
  <c r="M193"/>
  <c r="O193"/>
  <c r="Q193"/>
  <c r="H193"/>
  <c r="M186"/>
  <c r="O186"/>
  <c r="Q186"/>
  <c r="I179"/>
  <c r="M179"/>
  <c r="O179"/>
  <c r="Q179"/>
  <c r="H179"/>
  <c r="H131"/>
  <c r="I131"/>
  <c r="H132"/>
  <c r="I132"/>
  <c r="H134"/>
  <c r="I134"/>
  <c r="I130"/>
  <c r="H130"/>
  <c r="O143"/>
  <c r="Q143"/>
  <c r="O136"/>
  <c r="Q136"/>
  <c r="O114"/>
  <c r="Q114"/>
  <c r="I107"/>
  <c r="M107"/>
  <c r="O107"/>
  <c r="Q107"/>
  <c r="H107"/>
  <c r="O100"/>
  <c r="Q100"/>
  <c r="I71"/>
  <c r="H71"/>
  <c r="I57"/>
  <c r="H57"/>
  <c r="W74" i="11" l="1"/>
  <c r="V74"/>
  <c r="M143" i="14"/>
  <c r="Q54" i="11"/>
  <c r="O92" i="14"/>
  <c r="Q128"/>
  <c r="Q92"/>
  <c r="O128"/>
  <c r="O9"/>
  <c r="N143"/>
  <c r="L78"/>
  <c r="M85"/>
  <c r="O8" i="17"/>
  <c r="P8" s="1"/>
  <c r="P19" s="1"/>
  <c r="M71" i="14"/>
  <c r="M100"/>
  <c r="O12"/>
  <c r="Q12"/>
  <c r="S13"/>
  <c r="L13"/>
  <c r="H13"/>
  <c r="K13"/>
  <c r="K11"/>
  <c r="P11"/>
  <c r="H11"/>
  <c r="I13"/>
  <c r="I11"/>
  <c r="S11"/>
  <c r="P13"/>
  <c r="L11"/>
  <c r="R13"/>
  <c r="N13"/>
  <c r="J13"/>
  <c r="R11"/>
  <c r="N11"/>
  <c r="J11"/>
  <c r="Q165"/>
  <c r="Q157" s="1"/>
  <c r="M165"/>
  <c r="M157" s="1"/>
  <c r="O165"/>
  <c r="O157" s="1"/>
  <c r="Q9"/>
  <c r="I9"/>
  <c r="H9"/>
  <c r="M92" l="1"/>
  <c r="M9"/>
  <c r="R37" i="11"/>
  <c r="N69" i="14" s="1"/>
  <c r="N64" s="1"/>
  <c r="N83"/>
  <c r="M136"/>
  <c r="M128" s="1"/>
  <c r="O19" i="17"/>
  <c r="Q7" i="11"/>
  <c r="M78" i="14"/>
  <c r="M10"/>
  <c r="Q7"/>
  <c r="O7"/>
  <c r="O84" i="11"/>
  <c r="K193" i="14" s="1"/>
  <c r="N84" i="11"/>
  <c r="R84"/>
  <c r="N193" i="14" s="1"/>
  <c r="P84" i="11"/>
  <c r="L193" i="14" s="1"/>
  <c r="L81" i="11"/>
  <c r="H186" i="14" s="1"/>
  <c r="M81" i="11"/>
  <c r="I186" i="14" s="1"/>
  <c r="R81" i="11"/>
  <c r="N186" i="14" s="1"/>
  <c r="P81" i="11"/>
  <c r="L186" i="14" s="1"/>
  <c r="O81" i="11"/>
  <c r="K186" i="14" s="1"/>
  <c r="N81" i="11"/>
  <c r="J186" i="14" s="1"/>
  <c r="T83" i="11"/>
  <c r="O75"/>
  <c r="K179" i="14" s="1"/>
  <c r="N75" i="11"/>
  <c r="J179" i="14" s="1"/>
  <c r="R75" i="11"/>
  <c r="N179" i="14" s="1"/>
  <c r="O71" i="11"/>
  <c r="N71"/>
  <c r="M71"/>
  <c r="L71"/>
  <c r="O67"/>
  <c r="M67"/>
  <c r="I170" i="14" s="1"/>
  <c r="N67" i="11"/>
  <c r="L67"/>
  <c r="H170" i="14" s="1"/>
  <c r="P59" i="11"/>
  <c r="L143" i="14" s="1"/>
  <c r="O59" i="11"/>
  <c r="K143" i="14" s="1"/>
  <c r="N59" i="11"/>
  <c r="M59"/>
  <c r="I143" i="14" s="1"/>
  <c r="L59" i="11"/>
  <c r="H143" i="14" s="1"/>
  <c r="T59" i="11"/>
  <c r="P143" i="14" s="1"/>
  <c r="N56" i="11"/>
  <c r="M56"/>
  <c r="L56"/>
  <c r="P56"/>
  <c r="O56"/>
  <c r="O48"/>
  <c r="P114" i="14"/>
  <c r="N114"/>
  <c r="J114"/>
  <c r="I114"/>
  <c r="H114"/>
  <c r="M48" i="11"/>
  <c r="N48"/>
  <c r="L48"/>
  <c r="M10"/>
  <c r="N10"/>
  <c r="O10"/>
  <c r="L10"/>
  <c r="R10"/>
  <c r="P10"/>
  <c r="K71" i="14"/>
  <c r="J71"/>
  <c r="P36" i="11"/>
  <c r="L76" i="14" s="1"/>
  <c r="L19" s="1"/>
  <c r="N28" i="11"/>
  <c r="J57" i="14" s="1"/>
  <c r="O28" i="11"/>
  <c r="K57" i="14" s="1"/>
  <c r="L57"/>
  <c r="R28" i="11"/>
  <c r="N57" i="14" s="1"/>
  <c r="M37" i="11"/>
  <c r="N37"/>
  <c r="O37"/>
  <c r="L37"/>
  <c r="I78" i="14" l="1"/>
  <c r="I69"/>
  <c r="I64" s="1"/>
  <c r="J78"/>
  <c r="J69"/>
  <c r="J64" s="1"/>
  <c r="K78"/>
  <c r="K69"/>
  <c r="K64" s="1"/>
  <c r="H78"/>
  <c r="H69"/>
  <c r="H64" s="1"/>
  <c r="P54" i="11"/>
  <c r="N40"/>
  <c r="N54"/>
  <c r="K107" i="14"/>
  <c r="L107"/>
  <c r="J107"/>
  <c r="O40" i="11"/>
  <c r="S107" i="14"/>
  <c r="R107"/>
  <c r="H177"/>
  <c r="H172" s="1"/>
  <c r="K170"/>
  <c r="O65" i="11"/>
  <c r="K177" i="14"/>
  <c r="K172" s="1"/>
  <c r="T81" i="11"/>
  <c r="P191" i="14"/>
  <c r="O8" i="11"/>
  <c r="J177" i="14"/>
  <c r="J172" s="1"/>
  <c r="J170"/>
  <c r="N65" i="11"/>
  <c r="I177" i="14"/>
  <c r="I172" s="1"/>
  <c r="O54" i="11"/>
  <c r="K114" i="14"/>
  <c r="L114"/>
  <c r="P112"/>
  <c r="P97" s="1"/>
  <c r="N78"/>
  <c r="N19"/>
  <c r="J22"/>
  <c r="N8" i="11"/>
  <c r="N107" i="14"/>
  <c r="R34" i="11"/>
  <c r="N71" i="14" s="1"/>
  <c r="P34" i="11"/>
  <c r="P8" s="1"/>
  <c r="I85" i="14"/>
  <c r="M12"/>
  <c r="M7" s="1"/>
  <c r="H165"/>
  <c r="H22"/>
  <c r="I100"/>
  <c r="J136"/>
  <c r="I22"/>
  <c r="I136"/>
  <c r="I133"/>
  <c r="I165"/>
  <c r="J143"/>
  <c r="H100"/>
  <c r="H136"/>
  <c r="H133"/>
  <c r="J193"/>
  <c r="P48" i="11"/>
  <c r="P40" s="1"/>
  <c r="N22" i="14"/>
  <c r="P75" i="11"/>
  <c r="L179" i="14" s="1"/>
  <c r="P71" i="11"/>
  <c r="T34"/>
  <c r="P71" i="14" s="1"/>
  <c r="R71" i="11"/>
  <c r="R48"/>
  <c r="R40" s="1"/>
  <c r="T48"/>
  <c r="R67"/>
  <c r="L71" i="14"/>
  <c r="T10" i="11"/>
  <c r="P67"/>
  <c r="R56"/>
  <c r="R54" s="1"/>
  <c r="D86"/>
  <c r="F86"/>
  <c r="F84" s="1"/>
  <c r="G86"/>
  <c r="H86"/>
  <c r="I86"/>
  <c r="J86"/>
  <c r="C86"/>
  <c r="D83"/>
  <c r="F83"/>
  <c r="F81" s="1"/>
  <c r="G83"/>
  <c r="H83"/>
  <c r="H81" s="1"/>
  <c r="I83"/>
  <c r="J83"/>
  <c r="C83"/>
  <c r="D77"/>
  <c r="F77"/>
  <c r="F75" s="1"/>
  <c r="G77"/>
  <c r="H77"/>
  <c r="I77"/>
  <c r="J77"/>
  <c r="C77"/>
  <c r="C74"/>
  <c r="D74"/>
  <c r="F74"/>
  <c r="G74"/>
  <c r="D73"/>
  <c r="F73"/>
  <c r="F71" s="1"/>
  <c r="G73"/>
  <c r="H73"/>
  <c r="T73" s="1"/>
  <c r="I73"/>
  <c r="J73"/>
  <c r="C73"/>
  <c r="D70"/>
  <c r="F70"/>
  <c r="G70"/>
  <c r="H70"/>
  <c r="T70" s="1"/>
  <c r="I70"/>
  <c r="J70"/>
  <c r="C70"/>
  <c r="D69"/>
  <c r="F69"/>
  <c r="F67" s="1"/>
  <c r="G69"/>
  <c r="H69"/>
  <c r="T69" s="1"/>
  <c r="I69"/>
  <c r="J69"/>
  <c r="C69"/>
  <c r="H59"/>
  <c r="F56"/>
  <c r="H48"/>
  <c r="K48"/>
  <c r="V34"/>
  <c r="R71" i="14" s="1"/>
  <c r="W34" i="11"/>
  <c r="S71" i="14" s="1"/>
  <c r="H37" i="11"/>
  <c r="H10"/>
  <c r="K10"/>
  <c r="G27" i="14" s="1"/>
  <c r="G19" s="1"/>
  <c r="H40" i="11" l="1"/>
  <c r="K40"/>
  <c r="D27" i="14"/>
  <c r="D19" s="1"/>
  <c r="T40" i="11"/>
  <c r="P186" i="14"/>
  <c r="J162"/>
  <c r="K162"/>
  <c r="L170"/>
  <c r="P65" i="11"/>
  <c r="L177" i="14"/>
  <c r="L172" s="1"/>
  <c r="N170"/>
  <c r="R65" i="11"/>
  <c r="R8"/>
  <c r="N177" i="14"/>
  <c r="N172" s="1"/>
  <c r="J165"/>
  <c r="J157" s="1"/>
  <c r="T67" i="11"/>
  <c r="P170" i="14" s="1"/>
  <c r="P107"/>
  <c r="J128"/>
  <c r="T37" i="11"/>
  <c r="P69" i="14" s="1"/>
  <c r="P64" s="1"/>
  <c r="P83"/>
  <c r="P19" s="1"/>
  <c r="H75" i="11"/>
  <c r="T77"/>
  <c r="H84"/>
  <c r="T86"/>
  <c r="L22" i="14"/>
  <c r="K85"/>
  <c r="H85"/>
  <c r="I12"/>
  <c r="P85"/>
  <c r="N85"/>
  <c r="N10"/>
  <c r="L10"/>
  <c r="K165"/>
  <c r="K157" s="1"/>
  <c r="H10"/>
  <c r="K100"/>
  <c r="K9" s="1"/>
  <c r="K136"/>
  <c r="K128" s="1"/>
  <c r="K22"/>
  <c r="O7" i="11"/>
  <c r="L136" i="14"/>
  <c r="L128" s="1"/>
  <c r="I10"/>
  <c r="H12"/>
  <c r="J85"/>
  <c r="H28" i="11"/>
  <c r="L100" i="14"/>
  <c r="N7" i="11"/>
  <c r="P22" i="14"/>
  <c r="P10"/>
  <c r="J10"/>
  <c r="H67" i="11"/>
  <c r="I28"/>
  <c r="J10"/>
  <c r="F27" i="14" s="1"/>
  <c r="F19" s="1"/>
  <c r="W10" i="11"/>
  <c r="H56"/>
  <c r="T58"/>
  <c r="I84"/>
  <c r="V84"/>
  <c r="R193" i="14" s="1"/>
  <c r="I37" i="11"/>
  <c r="V37"/>
  <c r="I48"/>
  <c r="V50"/>
  <c r="E114" i="14"/>
  <c r="R114"/>
  <c r="I56" i="11"/>
  <c r="V56"/>
  <c r="I59"/>
  <c r="V59"/>
  <c r="R143" i="14" s="1"/>
  <c r="I67" i="11"/>
  <c r="V67"/>
  <c r="R170" i="14" s="1"/>
  <c r="I75" i="11"/>
  <c r="V75"/>
  <c r="R179" i="14" s="1"/>
  <c r="I81" i="11"/>
  <c r="V81"/>
  <c r="R186" i="14" s="1"/>
  <c r="J84" i="11"/>
  <c r="W84"/>
  <c r="S193" i="14" s="1"/>
  <c r="I10" i="11"/>
  <c r="E27" i="14" s="1"/>
  <c r="E19" s="1"/>
  <c r="V10" i="11"/>
  <c r="J28"/>
  <c r="J37"/>
  <c r="W37"/>
  <c r="J48"/>
  <c r="W50"/>
  <c r="F114" i="14"/>
  <c r="S114"/>
  <c r="J56" i="11"/>
  <c r="W56"/>
  <c r="J59"/>
  <c r="W59"/>
  <c r="S143" i="14" s="1"/>
  <c r="J67" i="11"/>
  <c r="W67"/>
  <c r="S170" i="14" s="1"/>
  <c r="J75" i="11"/>
  <c r="W75"/>
  <c r="S179" i="14" s="1"/>
  <c r="J81" i="11"/>
  <c r="W81"/>
  <c r="S186" i="14" s="1"/>
  <c r="J100"/>
  <c r="J9" s="1"/>
  <c r="F133" l="1"/>
  <c r="J54" i="11"/>
  <c r="D133" i="14"/>
  <c r="H54" i="11"/>
  <c r="I54"/>
  <c r="I40"/>
  <c r="J40"/>
  <c r="E133" i="14"/>
  <c r="E22"/>
  <c r="F22"/>
  <c r="S78"/>
  <c r="S69"/>
  <c r="S64" s="1"/>
  <c r="R78"/>
  <c r="R69"/>
  <c r="R64" s="1"/>
  <c r="L162"/>
  <c r="N162"/>
  <c r="J14"/>
  <c r="V54" i="11"/>
  <c r="K14" i="14"/>
  <c r="T84" i="11"/>
  <c r="P198" i="14"/>
  <c r="V48" i="11"/>
  <c r="V40" s="1"/>
  <c r="R105" i="14"/>
  <c r="R97" s="1"/>
  <c r="T75" i="11"/>
  <c r="P184" i="14"/>
  <c r="W48" i="11"/>
  <c r="W40" s="1"/>
  <c r="S105" i="14"/>
  <c r="S97" s="1"/>
  <c r="P78"/>
  <c r="T56" i="11"/>
  <c r="T54" s="1"/>
  <c r="P141" i="14"/>
  <c r="P133" s="1"/>
  <c r="J92"/>
  <c r="K92"/>
  <c r="I7"/>
  <c r="H7"/>
  <c r="W54" i="11"/>
  <c r="T28"/>
  <c r="P57" i="14" s="1"/>
  <c r="W28" i="11"/>
  <c r="S57" i="14" s="1"/>
  <c r="V28" i="11"/>
  <c r="R57" i="14" s="1"/>
  <c r="R85"/>
  <c r="S85"/>
  <c r="F8" i="17"/>
  <c r="G8" s="1"/>
  <c r="G19" s="1"/>
  <c r="E165" i="14"/>
  <c r="F165"/>
  <c r="K12"/>
  <c r="J12"/>
  <c r="J7" s="1"/>
  <c r="N136"/>
  <c r="N128" s="1"/>
  <c r="K10"/>
  <c r="S136"/>
  <c r="S128" s="1"/>
  <c r="L165"/>
  <c r="L157" s="1"/>
  <c r="N165"/>
  <c r="N157" s="1"/>
  <c r="P165"/>
  <c r="N100"/>
  <c r="P100"/>
  <c r="L85"/>
  <c r="D22"/>
  <c r="G22"/>
  <c r="L16" i="7"/>
  <c r="L11" i="5"/>
  <c r="L13" i="16"/>
  <c r="G17" i="10"/>
  <c r="H17"/>
  <c r="I17"/>
  <c r="J17"/>
  <c r="F21" i="14" l="1"/>
  <c r="J9" i="11"/>
  <c r="I9"/>
  <c r="E21" i="14"/>
  <c r="T8" i="11"/>
  <c r="P193" i="14"/>
  <c r="P179"/>
  <c r="R100"/>
  <c r="R92" s="1"/>
  <c r="K7"/>
  <c r="S100"/>
  <c r="S92" s="1"/>
  <c r="W8" i="11"/>
  <c r="V8"/>
  <c r="S9" i="14"/>
  <c r="R9"/>
  <c r="P7" i="11"/>
  <c r="L14" i="14" s="1"/>
  <c r="L23" i="21"/>
  <c r="H8" i="17"/>
  <c r="H19" s="1"/>
  <c r="F19"/>
  <c r="S22" i="14"/>
  <c r="R22"/>
  <c r="S165"/>
  <c r="R165"/>
  <c r="P136"/>
  <c r="P128" s="1"/>
  <c r="R136"/>
  <c r="R128" s="1"/>
  <c r="R10"/>
  <c r="S10"/>
  <c r="D165"/>
  <c r="F143"/>
  <c r="E136"/>
  <c r="F136"/>
  <c r="D136"/>
  <c r="E100"/>
  <c r="F100"/>
  <c r="D100"/>
  <c r="D85"/>
  <c r="D8" i="11"/>
  <c r="E8" s="1"/>
  <c r="D7"/>
  <c r="E7" s="1"/>
  <c r="I11" i="5"/>
  <c r="J11"/>
  <c r="H11"/>
  <c r="K9"/>
  <c r="E143" i="14"/>
  <c r="D143"/>
  <c r="F107"/>
  <c r="G107"/>
  <c r="E107"/>
  <c r="D107"/>
  <c r="E57"/>
  <c r="D21" l="1"/>
  <c r="H9" i="11"/>
  <c r="N9" i="14"/>
  <c r="N92"/>
  <c r="L9"/>
  <c r="L92"/>
  <c r="L33" i="21"/>
  <c r="L7"/>
  <c r="I8" i="17"/>
  <c r="J8" s="1"/>
  <c r="J19" s="1"/>
  <c r="K61" i="11"/>
  <c r="K59" s="1"/>
  <c r="G143" i="14" s="1"/>
  <c r="R7" i="11"/>
  <c r="N14" i="14" s="1"/>
  <c r="L12"/>
  <c r="K28" i="11"/>
  <c r="E128" i="14"/>
  <c r="F57"/>
  <c r="D57"/>
  <c r="D9"/>
  <c r="D10"/>
  <c r="E9"/>
  <c r="D13"/>
  <c r="D11"/>
  <c r="F9"/>
  <c r="E13"/>
  <c r="E11"/>
  <c r="E10"/>
  <c r="F13"/>
  <c r="F10"/>
  <c r="F11"/>
  <c r="F128"/>
  <c r="D128"/>
  <c r="E85"/>
  <c r="F85"/>
  <c r="G57" l="1"/>
  <c r="L7"/>
  <c r="I19" i="17"/>
  <c r="N12" i="14"/>
  <c r="N7" s="1"/>
  <c r="G10"/>
  <c r="G13"/>
  <c r="G11"/>
  <c r="G9"/>
  <c r="J34" i="11"/>
  <c r="I34"/>
  <c r="H34"/>
  <c r="K15" i="7"/>
  <c r="K14"/>
  <c r="J8" i="11" l="1"/>
  <c r="I8"/>
  <c r="H8"/>
  <c r="P9" i="14"/>
  <c r="P92"/>
  <c r="K83" i="11"/>
  <c r="K81" s="1"/>
  <c r="K86"/>
  <c r="K84" s="1"/>
  <c r="F186" i="14"/>
  <c r="F193"/>
  <c r="E186"/>
  <c r="E193"/>
  <c r="D186"/>
  <c r="D193"/>
  <c r="D71"/>
  <c r="K34" i="11"/>
  <c r="K8" i="7"/>
  <c r="K9"/>
  <c r="K70" i="11" s="1"/>
  <c r="E8" i="12"/>
  <c r="F8"/>
  <c r="G8"/>
  <c r="H8"/>
  <c r="I8" s="1"/>
  <c r="J8" s="1"/>
  <c r="K8" s="1"/>
  <c r="L8" s="1"/>
  <c r="M8" s="1"/>
  <c r="N8" s="1"/>
  <c r="O8" s="1"/>
  <c r="P8" s="1"/>
  <c r="C9"/>
  <c r="C8"/>
  <c r="E13" i="10"/>
  <c r="C13"/>
  <c r="C13" i="18" s="1"/>
  <c r="B13" i="10"/>
  <c r="B13" i="18" s="1"/>
  <c r="E71" i="14" l="1"/>
  <c r="F71"/>
  <c r="J74" i="11"/>
  <c r="I74"/>
  <c r="K69"/>
  <c r="K67" s="1"/>
  <c r="G193" i="14"/>
  <c r="G186"/>
  <c r="B6" i="8"/>
  <c r="G165" i="14" l="1"/>
  <c r="H74" i="11"/>
  <c r="W71"/>
  <c r="S177" i="14" s="1"/>
  <c r="S162" s="1"/>
  <c r="J71" i="11"/>
  <c r="J65" s="1"/>
  <c r="J7" s="1"/>
  <c r="V71"/>
  <c r="R177" i="14" s="1"/>
  <c r="R162" s="1"/>
  <c r="I71" i="11"/>
  <c r="I65" s="1"/>
  <c r="I7" s="1"/>
  <c r="G71" i="14"/>
  <c r="D78"/>
  <c r="D14"/>
  <c r="J8" i="10"/>
  <c r="H66" i="11" l="1"/>
  <c r="D164" i="14"/>
  <c r="V65" i="11"/>
  <c r="V7" s="1"/>
  <c r="R14" i="14" s="1"/>
  <c r="H71" i="11"/>
  <c r="H65" s="1"/>
  <c r="T74"/>
  <c r="T71" s="1"/>
  <c r="P177" i="14" s="1"/>
  <c r="P162" s="1"/>
  <c r="W65" i="11"/>
  <c r="W7" s="1"/>
  <c r="S14" i="14" s="1"/>
  <c r="L40" i="21"/>
  <c r="L6" s="1"/>
  <c r="H7" i="11"/>
  <c r="K10" i="7"/>
  <c r="T65" i="11" l="1"/>
  <c r="T7" s="1"/>
  <c r="P14" i="14" s="1"/>
  <c r="R172"/>
  <c r="R157" s="1"/>
  <c r="K73" i="11"/>
  <c r="S172" i="14"/>
  <c r="S157" s="1"/>
  <c r="D172"/>
  <c r="F78"/>
  <c r="F14"/>
  <c r="E78"/>
  <c r="E14"/>
  <c r="P172" l="1"/>
  <c r="P157" s="1"/>
  <c r="P12"/>
  <c r="P7" s="1"/>
  <c r="S12"/>
  <c r="S7" s="1"/>
  <c r="R12"/>
  <c r="R7" s="1"/>
  <c r="F172"/>
  <c r="E17" i="10"/>
  <c r="C17"/>
  <c r="C17" i="18" s="1"/>
  <c r="B17" i="10"/>
  <c r="B17" i="18" s="1"/>
  <c r="G100" i="14" l="1"/>
  <c r="E172"/>
  <c r="G114" l="1"/>
  <c r="F92"/>
  <c r="D114"/>
  <c r="D92"/>
  <c r="E92"/>
  <c r="G92" l="1"/>
  <c r="K12" i="7" l="1"/>
  <c r="K77" i="11" l="1"/>
  <c r="K75" s="1"/>
  <c r="B8" i="12"/>
  <c r="E179" i="14" l="1"/>
  <c r="E12" l="1"/>
  <c r="E157"/>
  <c r="E7" l="1"/>
  <c r="K11" i="7"/>
  <c r="K74" i="11" l="1"/>
  <c r="K71" s="1"/>
  <c r="K65" s="1"/>
  <c r="G172" i="14" l="1"/>
  <c r="D179" l="1"/>
  <c r="D7" l="1"/>
  <c r="D12"/>
  <c r="D157"/>
  <c r="F179"/>
  <c r="K8" i="5"/>
  <c r="K58" i="11" l="1"/>
  <c r="K56" s="1"/>
  <c r="K11" i="5"/>
  <c r="F7" i="14"/>
  <c r="G7" s="1"/>
  <c r="F12"/>
  <c r="G12" s="1"/>
  <c r="F157"/>
  <c r="G157" s="1"/>
  <c r="G179"/>
  <c r="G133" l="1"/>
  <c r="G128" s="1"/>
  <c r="K54" i="11"/>
  <c r="K37"/>
  <c r="K8" s="1"/>
  <c r="G136" i="14" l="1"/>
  <c r="E8" i="17"/>
  <c r="E19" s="1"/>
  <c r="K7" i="11" l="1"/>
  <c r="K9"/>
  <c r="G21" i="14"/>
  <c r="G78"/>
  <c r="G85"/>
  <c r="G14" l="1"/>
  <c r="F8" i="10"/>
</calcChain>
</file>

<file path=xl/sharedStrings.xml><?xml version="1.0" encoding="utf-8"?>
<sst xmlns="http://schemas.openxmlformats.org/spreadsheetml/2006/main" count="1309" uniqueCount="346">
  <si>
    <t>Код бюджетной классификации</t>
  </si>
  <si>
    <t>ГРБС</t>
  </si>
  <si>
    <t>ЦСР</t>
  </si>
  <si>
    <t>ВР</t>
  </si>
  <si>
    <t>Итого на период</t>
  </si>
  <si>
    <t>Х</t>
  </si>
  <si>
    <t>Подпрограмма 1</t>
  </si>
  <si>
    <t>Подпрограмма 2</t>
  </si>
  <si>
    <t>Подпрограмма 3</t>
  </si>
  <si>
    <t>№
п/п</t>
  </si>
  <si>
    <t>Единица измерения</t>
  </si>
  <si>
    <t>Источник информации</t>
  </si>
  <si>
    <t>%</t>
  </si>
  <si>
    <t xml:space="preserve">        Л.М. Антоненко</t>
  </si>
  <si>
    <t>Руководитель Управления городского хозяйства
Администрации ЗАТО г. Железногорск</t>
  </si>
  <si>
    <t>РзПр</t>
  </si>
  <si>
    <t>Ожидаемый результат от реализации подпрограммного мероприятия (в натуральном выражении)</t>
  </si>
  <si>
    <t>Цели, задачи, показатели</t>
  </si>
  <si>
    <t>Вес показателя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</si>
  <si>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</si>
  <si>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1.1.</t>
  </si>
  <si>
    <t>1.</t>
  </si>
  <si>
    <t>1.1.1.</t>
  </si>
  <si>
    <t>1.2.</t>
  </si>
  <si>
    <t>1.2.1.</t>
  </si>
  <si>
    <t>мероприятие 1
подпрограммы 1</t>
  </si>
  <si>
    <t>мероприятие 2
подпрограммы 1</t>
  </si>
  <si>
    <t>мероприятие 3
подпрограммы 1</t>
  </si>
  <si>
    <t>мероприятие 1
подпрограммы 2</t>
  </si>
  <si>
    <t>мероприятие 2
подпрограммы 2</t>
  </si>
  <si>
    <t>мероприятие 3
подпрограммы 2</t>
  </si>
  <si>
    <t>мероприятие 1
подпрограммы 3</t>
  </si>
  <si>
    <t>1.3.1.</t>
  </si>
  <si>
    <t>009</t>
  </si>
  <si>
    <t>Плановый период</t>
  </si>
  <si>
    <t>Наименование объекта с указанием мощности и годов строительства</t>
  </si>
  <si>
    <t>Остаток стоимости строительства в ценах контракта</t>
  </si>
  <si>
    <t>по годам до ввода объекта</t>
  </si>
  <si>
    <t xml:space="preserve">       в том числе:</t>
  </si>
  <si>
    <t xml:space="preserve">       федеральный бюджет</t>
  </si>
  <si>
    <t xml:space="preserve">       краевой бюджет</t>
  </si>
  <si>
    <t xml:space="preserve">       местный бюджет</t>
  </si>
  <si>
    <t xml:space="preserve">       внебюджетные источники</t>
  </si>
  <si>
    <t xml:space="preserve">      федеральный бюджет</t>
  </si>
  <si>
    <t xml:space="preserve">      в том числе:</t>
  </si>
  <si>
    <t xml:space="preserve">      краевой бюджет</t>
  </si>
  <si>
    <t xml:space="preserve">      внебюджетные источники</t>
  </si>
  <si>
    <t xml:space="preserve">      местный бюджет</t>
  </si>
  <si>
    <t xml:space="preserve">      юридические лица</t>
  </si>
  <si>
    <t>Значения целевых показателей на долгосрочный период</t>
  </si>
  <si>
    <t>Долгосрочный период по годам</t>
  </si>
  <si>
    <t>Цели, целевые показатели</t>
  </si>
  <si>
    <t>Муниципальная
программа</t>
  </si>
  <si>
    <t>Статус</t>
  </si>
  <si>
    <t>Наименование муниципальной программы, подпрограммы муниципальной программы</t>
  </si>
  <si>
    <t>всего</t>
  </si>
  <si>
    <t>Администрация ЗАТО г. Железногорск</t>
  </si>
  <si>
    <t>1.3.</t>
  </si>
  <si>
    <t>Задача 1. Осуществление пассажирских перевозок по муниципальной программе пассажирских перевозок</t>
  </si>
  <si>
    <t>Содержание прочих объектов благоустройства</t>
  </si>
  <si>
    <t>Благоустройство мест массового отдыха населения</t>
  </si>
  <si>
    <t>Задача 1. Повышение безопасности дорожного движения на автомобильных дорогах</t>
  </si>
  <si>
    <t>Задача 2. Профилактика безопасного поведения участников дорожного движения</t>
  </si>
  <si>
    <t>Проведение конкурсов по тематике "Безопасность дорожного движения в ЗАТО Железногорск"</t>
  </si>
  <si>
    <t xml:space="preserve">Администрация ЗАТО г. Железногорск </t>
  </si>
  <si>
    <t>Организация социальной рекламы и печатной продукции по безопасности дорожного движения</t>
  </si>
  <si>
    <t>Подпрограмма 4</t>
  </si>
  <si>
    <t>мероприятие 1
подпрограммы 4</t>
  </si>
  <si>
    <t>мероприятие 2
подпрограммы 4</t>
  </si>
  <si>
    <t>1.4.</t>
  </si>
  <si>
    <t>км</t>
  </si>
  <si>
    <t>ед.</t>
  </si>
  <si>
    <t>Задача 1. Обеспечения выполнения работ по комплексному содержанию автомобильных дорог</t>
  </si>
  <si>
    <t>Задача 2. Выполнение ремонта, капитального ремонта, реконструкции и строительства автомобильных дорог</t>
  </si>
  <si>
    <t>Цель подпрограммы: снижение аварийности на дорогах общего пользования местного значения</t>
  </si>
  <si>
    <t>Повышение безопасности дорожного движения на дорогах общего пользования местного значения</t>
  </si>
  <si>
    <t>Временное перемещение, хранение, оценка и утилизация брошенных и бесхозяйных транспортных средств на территории ЗАТО Железногорск</t>
  </si>
  <si>
    <t>Приложение № 1
к подпрограмме «Повышение безопасности дорожного движения на дорогах общего пользования местного значения»</t>
  </si>
  <si>
    <t>Подпрограмма 1: "Осуществление дорожной деятельности в отношении автомобильных дорог местного значения"</t>
  </si>
  <si>
    <t>Осуществление дорожной деятельности в отношении автомобильных дорог местного значения</t>
  </si>
  <si>
    <t>Приложение № 1
к подпрограмме «Осуществление дорожной деятельности в отношении автомобильных дорог местного значения»</t>
  </si>
  <si>
    <t>Цель подпрограммы: Осуществление дорожной деятельности в отношении автомобильных дорог местного значения</t>
  </si>
  <si>
    <t>Подпрограмма 2: "Повышение безопасности дорожного движения на дорогах общего пользования местного значения"</t>
  </si>
  <si>
    <t>Подпрограмма 3: "Создание условий для предоставления транспортных услуг населению и организация транспортного обслуживания населения"</t>
  </si>
  <si>
    <t>Приложение № 1
к подпрограмме «Создание условий для предоставления транспортных услуг населению и организация транспортного обслуживания населения»</t>
  </si>
  <si>
    <t>Цель подпрограммы: cоздание условий для предоставления транспортных услуг населению и организация транспортного обслуживания населения</t>
  </si>
  <si>
    <t xml:space="preserve">Приложение № 2
к подпрограмме «Создание условий для предоставления транспортных услуг населению и организация транспортного обслуживания населения»
</t>
  </si>
  <si>
    <t>Создание условий для предоставления транспортных услуг населению и организация транспортного обслуживания населения</t>
  </si>
  <si>
    <t>Цель подпрограммы: создание условий для предоставления транспортных услуг населению и организация транспортного обслуживания населения</t>
  </si>
  <si>
    <t>Задача 1. Выполнение работ по содержанию, ремонту существующих объектов благоустройства города</t>
  </si>
  <si>
    <t>244</t>
  </si>
  <si>
    <t>810</t>
  </si>
  <si>
    <t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t>
  </si>
  <si>
    <t>Расходы, (руб.), годы</t>
  </si>
  <si>
    <t>Оценка расходов (руб.), годы</t>
  </si>
  <si>
    <t>мероприятие 4
подпрограммы 1</t>
  </si>
  <si>
    <t>Приложение № 1
к подпрограмме «Организация благоустройства территории»</t>
  </si>
  <si>
    <t>Цель подпрограммы: организация благоустройства территории</t>
  </si>
  <si>
    <t>Приложение № 2
к подпрограмме «Организация благоустройства территории»</t>
  </si>
  <si>
    <t>Организация благоустройства территории</t>
  </si>
  <si>
    <t>Подпрограмма 4: "Организация благоустройства территории"</t>
  </si>
  <si>
    <t>Содержание и текущий ремонт скамей, урн, содержание фонтана пл. Королева</t>
  </si>
  <si>
    <t>1.4.1.</t>
  </si>
  <si>
    <t>Итого:</t>
  </si>
  <si>
    <t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t>
  </si>
  <si>
    <t>Отношение количества автобусных  остановок, оборудованных павильонами ожидания, к общему количеству остановок</t>
  </si>
  <si>
    <t>Задача 1: Осуществление дорожной деятельности в отношении автомобильных дорог местного значения</t>
  </si>
  <si>
    <t>Задача 2: Повышение безопасности дорожного движения на дорогах общего пользования местного значения</t>
  </si>
  <si>
    <t>Задача 3: Создание условий для предоставления транспортных услуг населению и организация транспортного обслуживания населения</t>
  </si>
  <si>
    <t>Задача 4: Организация благоустройства территории</t>
  </si>
  <si>
    <t>Содержание сетей уличного освещения</t>
  </si>
  <si>
    <t>мероприятие 3
подпрограммы 4</t>
  </si>
  <si>
    <t>мероприятие 5
подпрограммы 1</t>
  </si>
  <si>
    <t>мероприятие 4
подпрограммы 4</t>
  </si>
  <si>
    <t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t>
  </si>
  <si>
    <t>мероприятие 5
подпрограммы 4</t>
  </si>
  <si>
    <t>Вид ассигнований (инвестиции, субсидии)</t>
  </si>
  <si>
    <t>Годы строительства (приобретения)</t>
  </si>
  <si>
    <t>Приложение № 3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</si>
  <si>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муниципальной программе "Развитие транспортной системы, содержание и благоустройство территории ЗАТО Железногорск"</t>
  </si>
  <si>
    <t>Перечень мероприятий подпрограммы «Осуществление дорожной деятельности в отношении автомобильных дорог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</si>
  <si>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t>
  </si>
  <si>
    <t>Перечень мероприятий подпрограммы «Повышение безопасности дорожного движения на дорогах общего пользования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</si>
  <si>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Приобретение подарочной и сувенирной продукции для участников конкурсов</t>
  </si>
  <si>
    <t>Приобретение автобусов для муниципальных нужд</t>
  </si>
  <si>
    <t>Перечень мероприятий подпрограммы «Создание условий для предоставления транспортных услуг населению и организация транспортного обслуживания населения» 
муниципальной программы «Развитие транспортной системы, содержание и благоустройство территории ЗАТО Железногорск»</t>
  </si>
  <si>
    <t>Перечень мероприятий подпрограммы «Организация благоустройства территории» 
муниципальной программы «Развитие транспортной системы, содержание и благоустройство территории ЗАТО Железногорск»</t>
  </si>
  <si>
    <t>Содержание территорий общего пользования</t>
  </si>
  <si>
    <t>Содержание тротуаров и озеленения территорий общего пользования</t>
  </si>
  <si>
    <t>X</t>
  </si>
  <si>
    <t>мероприятие 2
подпрограммы 3</t>
  </si>
  <si>
    <t>Приложение № 2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</si>
  <si>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паспорту муниципальной программы «Развитие транспортной системы, содержание и благоустройство территории ЗАТО Железногорск»</t>
  </si>
  <si>
    <t>Цели, задачи, мероприятия подпрограммы</t>
  </si>
  <si>
    <t>Обслуживание 131 км сетей уличного освещения, 5816 светильников, 91 светофорных установок,175 дорожных знаков с подсветкой, 118 пунктов питания</t>
  </si>
  <si>
    <t>2015
год</t>
  </si>
  <si>
    <t>2016
год</t>
  </si>
  <si>
    <t>2017
год</t>
  </si>
  <si>
    <t>Развитие транспортной системы, содержание и благоустройство территории ЗАТО Железногорск</t>
  </si>
  <si>
    <t>Цель подпрограммы: осуществление дорожной деятельности в отношении автомобильных дорог местного значения</t>
  </si>
  <si>
    <t>Содержание пляжей г. Железногорск, пос. Подгорный, спасательной станции, гидротехнических сооружений, городских часов, общественных туалетов</t>
  </si>
  <si>
    <t>Итого по подпрограмме:</t>
  </si>
  <si>
    <t xml:space="preserve">         в том числе:</t>
  </si>
  <si>
    <t xml:space="preserve">         ГРБС 1:</t>
  </si>
  <si>
    <t>Изготовление и размещение баннеров, приобретение полиграфической продукции</t>
  </si>
  <si>
    <t>Приложение № 8
к Порядку принятия решений о разработке, формировании и реализации муниципальных программ ЗАТО Железногорск 
                                                                                                                   рублей</t>
  </si>
  <si>
    <t>Расходы по годам</t>
  </si>
  <si>
    <t>Примечание</t>
  </si>
  <si>
    <t>январь - март</t>
  </si>
  <si>
    <t>январь - июнь</t>
  </si>
  <si>
    <t>январь - сентябрь</t>
  </si>
  <si>
    <t>значение на конец года</t>
  </si>
  <si>
    <t>план</t>
  </si>
  <si>
    <t>факт</t>
  </si>
  <si>
    <t>Приложение № 7
к Порядку принятия решений о разработке, формировании и реализации муниципальных программ ЗАТО Железногорск 
                                                                                                                           рублей</t>
  </si>
  <si>
    <t>Примечания</t>
  </si>
  <si>
    <t>январь-март</t>
  </si>
  <si>
    <t>январь -июнь</t>
  </si>
  <si>
    <t>январь -сентябрь</t>
  </si>
  <si>
    <t>Л.М. Антоненко</t>
  </si>
  <si>
    <t>Статус (муниципальная программа, подпрограмма)</t>
  </si>
  <si>
    <t>Наименование программы, подпрограммы</t>
  </si>
  <si>
    <t>"Развитие транспортной системы, содержание и благоустройство территории ЗАТО Железногорск"</t>
  </si>
  <si>
    <t>в том числе по ГРБС:</t>
  </si>
  <si>
    <t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t>
  </si>
  <si>
    <t>Информация об использовании бюджетных ассигнований местного бюджета и иных средств
на реализацию муниципальной программы с указанием плановых и фактических значений</t>
  </si>
  <si>
    <t xml:space="preserve">Приложение № 9
к Порядку принятия решений о разработке, формировании и реализации муниципальных программ ЗАТО Железногорск </t>
  </si>
  <si>
    <t>рублей</t>
  </si>
  <si>
    <t>Ед.изм.</t>
  </si>
  <si>
    <t>Мощность</t>
  </si>
  <si>
    <t>Остаток сметной стоимости на 01.01. текущего года</t>
  </si>
  <si>
    <t>по ПСД в ценах контракта</t>
  </si>
  <si>
    <t>в ценах контракта, всего в том числе</t>
  </si>
  <si>
    <t>местный бюджета</t>
  </si>
  <si>
    <t>краевой бюджет</t>
  </si>
  <si>
    <t>аванс</t>
  </si>
  <si>
    <t>федеральный бюджет</t>
  </si>
  <si>
    <t>ввод в действие (квартал)</t>
  </si>
  <si>
    <t>всего в том числе</t>
  </si>
  <si>
    <t>Руководитель Управления городского хозяйства</t>
  </si>
  <si>
    <t>Сметная стоимость по утвержденной ПСД в ценах 2015 года</t>
  </si>
  <si>
    <r>
      <rPr>
        <sz val="14"/>
        <color theme="1"/>
        <rFont val="Times"/>
        <family val="1"/>
      </rPr>
      <t>Расшифровка финансирования</t>
    </r>
    <r>
      <rPr>
        <sz val="11"/>
        <color theme="1"/>
        <rFont val="Times"/>
        <family val="1"/>
      </rPr>
      <t xml:space="preserve">
</t>
    </r>
    <r>
      <rPr>
        <sz val="12"/>
        <color theme="1"/>
        <rFont val="Times"/>
        <family val="1"/>
      </rPr>
      <t>по объектам капитального строительства муниципальной собственности ЗАТО Железногорск за январь-март 2015 года (нарастающим итогом)</t>
    </r>
  </si>
  <si>
    <t>План на 2015 год</t>
  </si>
  <si>
    <t>по ПСД в ценах 2015 года</t>
  </si>
  <si>
    <t>4-й кв. 2015 года</t>
  </si>
  <si>
    <t>Информация об использовании бюджетных ассигнований местного бюджета и иных средств
на реализацию отдельных мероприятий муниципальной программы и подпрограмм с указанием плановых и фактических значений (с расшифровкой по главным распорядителям средств местного бюджета, подпрограмм, отдельным мероприятиям муниципальной программы, а так же по годам реализации муниципальной программы)</t>
  </si>
  <si>
    <t>Финансирование за январь-июнь 2015 года</t>
  </si>
  <si>
    <t>2016 г.</t>
  </si>
  <si>
    <t>2017 г.</t>
  </si>
  <si>
    <t>-</t>
  </si>
  <si>
    <t>Примечание (оценка рисков невыполнения показателей по программе, причины невыполнения, выбор действий по преодолению)</t>
  </si>
  <si>
    <t>Отчетный период
(два предшествующих года)</t>
  </si>
  <si>
    <t>Весовой критерий</t>
  </si>
  <si>
    <t xml:space="preserve">Приложение № 6
к Порядку принятия решений о разработке, формировании и реализации муниципальных программ ЗАТО Железногорск </t>
  </si>
  <si>
    <t>Информация о распределении планируемых расходов по подпрограммам и отдельным мероприятиям муниципальной программы "Развитие транспортной системы, содержание и благоустройство территории ЗАТО Железногорск"</t>
  </si>
  <si>
    <t>Информация о ресурсном обеспечении и прогнозной оценке расходов на реализацию целей муниципальной программы ЗАТО Железногорск с учетом источников финансирования, в том числе по уровням бюджетной системы</t>
  </si>
  <si>
    <r>
      <rPr>
        <sz val="14"/>
        <color theme="1"/>
        <rFont val="Times"/>
        <family val="1"/>
      </rPr>
      <t>Информация о целевых показателях и показателях результативности</t>
    </r>
    <r>
      <rPr>
        <sz val="11"/>
        <color theme="1"/>
        <rFont val="Times"/>
        <family val="1"/>
      </rPr>
      <t xml:space="preserve">
</t>
    </r>
    <r>
      <rPr>
        <sz val="12"/>
        <color theme="1"/>
        <rFont val="Times"/>
        <family val="1"/>
      </rPr>
      <t>муниципальной программы «Развитие транспортной системы, содержание и благоустройство территории ЗАТО Железногорск»</t>
    </r>
  </si>
  <si>
    <t>2018
год</t>
  </si>
  <si>
    <t>Рз</t>
  </si>
  <si>
    <t>Пр</t>
  </si>
  <si>
    <t>04</t>
  </si>
  <si>
    <t>09</t>
  </si>
  <si>
    <t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t>
  </si>
  <si>
    <t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t>
  </si>
  <si>
    <t>05</t>
  </si>
  <si>
    <t>03</t>
  </si>
  <si>
    <t>1220000010</t>
  </si>
  <si>
    <t>01</t>
  </si>
  <si>
    <t>13</t>
  </si>
  <si>
    <t>1220000020</t>
  </si>
  <si>
    <t>1220000030</t>
  </si>
  <si>
    <t>08</t>
  </si>
  <si>
    <t>02. Приложение к Постановлению. Паспорт программы</t>
  </si>
  <si>
    <t>04. Приложение 2 к Паспорту Программы. Значения целевых показателей на долгосрочный период</t>
  </si>
  <si>
    <t>03. Приложение 1 к Паспорту Программы. Перечень целевых показателей и показателей результативности</t>
  </si>
  <si>
    <t>06. Приложение 1 к Программе. Информация о распределении планируемых расходов</t>
  </si>
  <si>
    <t>docx</t>
  </si>
  <si>
    <t>xlsx</t>
  </si>
  <si>
    <t>in</t>
  </si>
  <si>
    <t>07. Приложение 2 к Программе. Информация о ресурсном обеспечении и ресурсной оценке расходов</t>
  </si>
  <si>
    <t>08. Приложение 3.1 к Программе. Паспорт подпрограммы 1 Дороги</t>
  </si>
  <si>
    <t>09. Приложение 1 к ПП 1. Перечень целевых индикаторов</t>
  </si>
  <si>
    <t>10. Приложение 2 к ПП1. Перечень мероприятий</t>
  </si>
  <si>
    <t>11. Приложение 3.2 к Программе. Паспорт подпрограммы 2 Безопасность</t>
  </si>
  <si>
    <t>12. Приложение 1 к ПП 2. Перечень целевых индикаторов</t>
  </si>
  <si>
    <t>14. Приложение 3.3 к Программе. Паспорт подпрограммы 3 Транспорт</t>
  </si>
  <si>
    <t>17. Приложение 3.4 к Программе. Паспорт подпрограммы 4 Благоустройство</t>
  </si>
  <si>
    <t>18. Приложение 1 к ПП4. Перечень целевых индикаторов</t>
  </si>
  <si>
    <t>19. Приложение 2 к ПП4. Перечень мероприятий</t>
  </si>
  <si>
    <t>16.  Приложение 2 к ПП3. Перечень мероприятий</t>
  </si>
  <si>
    <t>15.  Приложение 1 к ПП3. Перечень целевых индикаторов</t>
  </si>
  <si>
    <t>13. Приложение 2 к ПП 2. Перечень мероприятий</t>
  </si>
  <si>
    <t>Структура муниципальной программы «Развитие транспортной системы, содержание и благоустройство территории ЗАТО Железногорск»</t>
  </si>
  <si>
    <t>Данные ОГИБДД МУ МВД России по ЗАТО г. Железногорск</t>
  </si>
  <si>
    <t>Количество совершенных ДТП с пострадавшими, не более</t>
  </si>
  <si>
    <t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t>
  </si>
  <si>
    <t>руб/пасс</t>
  </si>
  <si>
    <t>Ведомственная статистика</t>
  </si>
  <si>
    <t>Доля сетей уличного освещения, работы по содержанию которых выполняются в объеме действующих нормативов</t>
  </si>
  <si>
    <t>Мониторинг СЭР муниципальных образований Красноярского края</t>
  </si>
  <si>
    <t>Уровень бюджетной системы / источники финансирования</t>
  </si>
  <si>
    <t xml:space="preserve">Перечень объектов недвижимого имущества муниципальной собственности ЗАТО Железногорск, 
(за счет всех источников финансирования) подлежащих строительству, реконструкции, техническому перевооружению или приобретению </t>
  </si>
  <si>
    <t>Наименование объекта, территория стоительства (приобретения), мощность и единицы измерения мощности объекта *</t>
  </si>
  <si>
    <t>Предельная сметная стоимость объекта</t>
  </si>
  <si>
    <t>Объем бюджетных ассигнований в объекты недвижимого имущества муниципальной  собственности ЗАТО Железногорск, подлежащие строительству, реконструкции, техническому перевооружению или приобретению</t>
  </si>
  <si>
    <t>в том числе:</t>
  </si>
  <si>
    <t>местный бюджет</t>
  </si>
  <si>
    <t>внебюджетные источники</t>
  </si>
  <si>
    <t>Итого по Главному распорядителю 1</t>
  </si>
  <si>
    <t>05. Приложение 3 к Паспорту Программы. Перечень объектов капитального строительства (ОТСУТСТВУЕТ)</t>
  </si>
  <si>
    <t>01. Постановление (для актуальной редакции)</t>
  </si>
  <si>
    <t>01. Постановление (Внесение изменений)</t>
  </si>
  <si>
    <t>00. Лист согласования</t>
  </si>
  <si>
    <t xml:space="preserve"> </t>
  </si>
  <si>
    <t>Отчеты:</t>
  </si>
  <si>
    <t>Прил. 6. Информация о целевых показателях и показателях результативности</t>
  </si>
  <si>
    <t>Прил. 9. Расшифровка финансированияпо объектам капитального строительства (ОТСУТСТВУЕТ)</t>
  </si>
  <si>
    <t>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</t>
  </si>
  <si>
    <t>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</t>
  </si>
  <si>
    <t>Отношение площади дорог на которых выполнен ямочный ремонт, к общей площади дорог</t>
  </si>
  <si>
    <t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t>
  </si>
  <si>
    <t>Объем субсидий на 1 перевезенного пассажира</t>
  </si>
  <si>
    <t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t>
  </si>
  <si>
    <t>Заключенные мунципальные контракта на содержание дорог общего пользования местного значения</t>
  </si>
  <si>
    <t>1 кв.</t>
  </si>
  <si>
    <t>2 кв.</t>
  </si>
  <si>
    <t>3 кв.</t>
  </si>
  <si>
    <t>4 кв.</t>
  </si>
  <si>
    <t>ИТОГО</t>
  </si>
  <si>
    <t>Расходы на 2016 год, (руб.)</t>
  </si>
  <si>
    <t>МКУ "Управление капитального строительства"</t>
  </si>
  <si>
    <t>Поквартальная разбивка:</t>
  </si>
  <si>
    <t>Поквартальная разбивка бюджетной росписи</t>
  </si>
  <si>
    <t xml:space="preserve">Поквартальная разбивка средств по муниципальной программе "Развитие транспортной системы, содержание и благоустройство территории ЗАТО Железногорск" в разрезе статей расходов </t>
  </si>
  <si>
    <t>Ремонт асфальтобетонного покрытия дворовых территорий. Восстановление эксплуатационных качеств</t>
  </si>
  <si>
    <t>мероприятие 6
подпрограммы 1</t>
  </si>
  <si>
    <t>мероприятие 7
подпрограммы 1</t>
  </si>
  <si>
    <t>мероприятие 8
подпрограммы 1</t>
  </si>
  <si>
    <t>мероприятие 4
подпрограммы 2</t>
  </si>
  <si>
    <t>2015 (отчетный год)</t>
  </si>
  <si>
    <t>2016 (текущий год)</t>
  </si>
  <si>
    <t>Приложение № 2
к муниципальной программе "Развитие транспортной системы, содержание и благоустройство территории ЗАТО Железногорск"</t>
  </si>
  <si>
    <t>Приложение № 2
к подпрограмме «Осуществление дорожной деятельности в отношении автомобильных дорог местного значения»</t>
  </si>
  <si>
    <t>Приложение № 2
к подпрограмме «Повышение безопасности дорожного движения на дорогах общего пользования местного значения»</t>
  </si>
  <si>
    <t>1220000040</t>
  </si>
  <si>
    <t>853</t>
  </si>
  <si>
    <t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t>
  </si>
  <si>
    <t>12100S393Б</t>
  </si>
  <si>
    <t>Уплата административных штрафов и иных платежей</t>
  </si>
  <si>
    <t>мероприятие 9
подпрограммы 1</t>
  </si>
  <si>
    <t>мероприятие 10
подпрограммы 1</t>
  </si>
  <si>
    <t>Текущий год
2016</t>
  </si>
  <si>
    <t>1-й год
2017</t>
  </si>
  <si>
    <t>2-й год
2018</t>
  </si>
  <si>
    <t>Предоставляется по итогам года</t>
  </si>
  <si>
    <t>мероприятие 6
подпрограммы 4</t>
  </si>
  <si>
    <t>Ремонт автомобильных  дорог общего пользования местного значения за счет средств муниципального дорожного фонда</t>
  </si>
  <si>
    <t>12100S393А</t>
  </si>
  <si>
    <t>2019
год</t>
  </si>
  <si>
    <t>Местные средства на содержание дорог общего пользования местного значения (проезжей части, тротуаров, озеленения дорог)</t>
  </si>
  <si>
    <t>Приобретение новых автобусов средней и (или) большой вместимости в целях организации перевозки пассажиров</t>
  </si>
  <si>
    <t>Выполнение муниципальной программы пассажирских перевозок, на осуществление которой предоставляются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в объеме 3 869 тыс. км ежегодно</t>
  </si>
  <si>
    <t>Руководитель Управления городского хозяйства Администрации ЗАТО г. Железногорск</t>
  </si>
  <si>
    <t>Проведение обследования пассажиропотоков на территории ЗАТО Железногорск</t>
  </si>
  <si>
    <t>Оптимизация маршрутной сети ЗАТО Железногорск</t>
  </si>
  <si>
    <t>мероприятие 3
подпрограммы 3</t>
  </si>
  <si>
    <t>Разработка комплексной схемы организации дорожного движения за счет средств муниципального дорожного фонда</t>
  </si>
  <si>
    <t>Проведение обследования и диагностика мостовых сооружений за счет средств муниципального дорожного фонда</t>
  </si>
  <si>
    <t>Реконструкция автомобильных дорог местного значения с целью обустройства пешеходных переходов на них за счет средств муниципального дорожного фонда</t>
  </si>
  <si>
    <t>Строительство внутриквартального проезда пр. Ленинградский - ул. Царевского за счет средств муниципального дорожного фонда</t>
  </si>
  <si>
    <t>Выполнение требований действующего законодательства: разработка проекта КСОДД</t>
  </si>
  <si>
    <t>Выполнение требований действующего законодательства: проведение обследования и диагностики моста по пр. Ленинградский через р. Кантат</t>
  </si>
  <si>
    <t>Выполнение решения комиссии по безопасности дорожного движения: реконструкция проезжих частей пр-да Мира, пр-да Юбилейный в целях обустройства пешеходных переходов на этих проездах</t>
  </si>
  <si>
    <t>Резерв средств, предусмотренный для софинансирования расходов из бюджета Красняосркого края</t>
  </si>
  <si>
    <t>Ремонт асфальтобетонного покрытия дорог общего пользования (ул. Ленина, ул. Транзитная)</t>
  </si>
  <si>
    <t>Строительство автомобильных дорог местного значения в районе ИЖЗ (проезд Щетинкина) за счет средств муниципального дорожного фонда</t>
  </si>
  <si>
    <t>Софинансирование субсидий из бюджета Красноярского края на ремонт дорог общего пользования местного значения</t>
  </si>
  <si>
    <t>Повышение качества содержания дорог общего пользования местного значеня</t>
  </si>
  <si>
    <t>Резерв средств на софинансирование мероприятий по краевым программам в рамках подпрограммы "Организация благоустройства территории"</t>
  </si>
  <si>
    <t>Из таблицы мероприятий подпрограммы</t>
  </si>
  <si>
    <t>Из мероприятий подпрограммы</t>
  </si>
  <si>
    <t>Из таблицы мероприятия подпрограммы</t>
  </si>
  <si>
    <t>Доля площади территории города, на которой выполняются работы по содержанию и благоустройству, по отношению к общей площади муниципального образования</t>
  </si>
  <si>
    <t>Финансовое управление Администрации ЗАТО г. Железногорск</t>
  </si>
  <si>
    <t xml:space="preserve">         ГРБС 2:</t>
  </si>
  <si>
    <t>Заказчик 1: МКУ "Управление капитального строительства"</t>
  </si>
  <si>
    <t>Объект 1: Реконструкция автомобильных дорог местного значения с целью обустройства пешеходных переходов на них за счет средств муниципального дорожного фонда</t>
  </si>
  <si>
    <t>2020
год</t>
  </si>
  <si>
    <t>инвестиции</t>
  </si>
  <si>
    <t>Наименование мероприятия 2: Строительство внутриквартального проезда пр. Ленинградский - ул. Царевского за счет средств муниципального дорожного фонда</t>
  </si>
  <si>
    <t>Наименование мероприятия 1: Реконструкция автомобильных дорог местного значения с целью обустройства пешеходных переходов на них за счет средств муниципального дорожного фонда</t>
  </si>
  <si>
    <t>Объект 1: Строительство внутриквартального проезда пр. Ленинградский - ул. Царевского за счет средств муниципального дорожного фонда</t>
  </si>
  <si>
    <t>Наименование мероприятия 3: Строительство автомобильных дорог местного значения в районе ИЖЗ (проезд Щетинкина) за счет средств муниципального дорожного фонда</t>
  </si>
  <si>
    <t>Объект 1: Строительство автомобильных дорог местного значения в районе ИЖЗ (проезд Щетинкина) за счет средств муниципального дорожного фонда</t>
  </si>
  <si>
    <t>Итого по мероприятию 3:</t>
  </si>
  <si>
    <t>Итого по мероприятию 2:</t>
  </si>
  <si>
    <t>Итого по мероприятию 1:</t>
  </si>
  <si>
    <t>Главный распорядитель 1: Администрация ЗАТО г. Железногорск</t>
  </si>
  <si>
    <t>Наименование подпрограммы: «Осуществление дорожной деятельности в отношении автомобильных дорог местного значения»</t>
  </si>
  <si>
    <t>Разработка проектно-сметной документации в целях обеспечения транспортной инфраструктурой многоквартирной застройки</t>
  </si>
  <si>
    <t>Разработка проектно-сметной документации в целях обеспечения трансопртной инфраструктурой ИЖЗ</t>
  </si>
  <si>
    <t>Перечень и значения показателей результативности подпрограммы «Осуществление дорожной деятельности в отношении автомобильных дорог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</si>
  <si>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Цель, показатели результативности</t>
  </si>
  <si>
    <t>Перечень и значения показателей результативности подпрограммы «Повышение безопасности дорожного движения на дорогах общего пользования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</si>
  <si>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Перечень и значения показателей результативности подпрограммы «Создание условий для предоставления транспортных услуг населению и организация транспортного обслуживания населения» муниципальной программы  «Развитие транспортной системы, содержание и благоустройство территории ЗАТО Железногорск»</t>
  </si>
  <si>
    <t>Перечень и значения показателей результативности подпрограммы «Организация благоустройства территории» муниципальной программы  «Развитие транспортной системы, содержание и благоустройство территории ЗАТО Железногорск»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</si>
</sst>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"/>
  </numFmts>
  <fonts count="2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Times"/>
      <family val="1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"/>
      <family val="1"/>
    </font>
    <font>
      <sz val="14"/>
      <color theme="1"/>
      <name val="Times"/>
      <family val="1"/>
    </font>
    <font>
      <sz val="12"/>
      <color theme="1"/>
      <name val="Times"/>
      <family val="1"/>
    </font>
    <font>
      <sz val="10"/>
      <name val="Arial Cyr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theme="0" tint="-0.499984740745262"/>
      <name val="Calibri"/>
      <family val="2"/>
      <charset val="204"/>
    </font>
    <font>
      <u/>
      <sz val="11"/>
      <color rgb="FFFF0000"/>
      <name val="Calibri"/>
      <family val="2"/>
      <charset val="204"/>
    </font>
    <font>
      <u/>
      <sz val="11"/>
      <color rgb="FFFFC000"/>
      <name val="Calibri"/>
      <family val="2"/>
      <charset val="204"/>
    </font>
    <font>
      <u/>
      <sz val="11"/>
      <color rgb="FF00B050"/>
      <name val="Calibri"/>
      <family val="2"/>
      <charset val="204"/>
    </font>
    <font>
      <u/>
      <sz val="11"/>
      <color theme="0" tint="-0.14999847407452621"/>
      <name val="Calibri"/>
      <family val="2"/>
      <charset val="204"/>
    </font>
    <font>
      <u/>
      <sz val="11"/>
      <color theme="3" tint="0.39997558519241921"/>
      <name val="Calibri"/>
      <family val="2"/>
      <charset val="204"/>
    </font>
    <font>
      <sz val="10"/>
      <color rgb="FF000000"/>
      <name val="Arial Cyr"/>
      <family val="2"/>
    </font>
    <font>
      <sz val="13"/>
      <name val="Times"/>
      <family val="1"/>
    </font>
    <font>
      <b/>
      <sz val="11"/>
      <color theme="0" tint="-0.34998626667073579"/>
      <name val="Times New Roman"/>
      <family val="1"/>
      <charset val="204"/>
    </font>
    <font>
      <i/>
      <sz val="11"/>
      <color theme="0" tint="-0.34998626667073579"/>
      <name val="Times New Roman"/>
      <family val="1"/>
      <charset val="204"/>
    </font>
    <font>
      <b/>
      <i/>
      <sz val="11"/>
      <color theme="0" tint="-0.34998626667073579"/>
      <name val="Times New Roman"/>
      <family val="1"/>
      <charset val="204"/>
    </font>
    <font>
      <sz val="11"/>
      <color theme="0" tint="-0.34998626667073579"/>
      <name val="Times New Roman"/>
      <family val="1"/>
      <charset val="204"/>
    </font>
    <font>
      <b/>
      <i/>
      <sz val="10"/>
      <color theme="0" tint="-0.34998626667073579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CFFFF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1" fillId="5" borderId="0"/>
    <xf numFmtId="0" fontId="14" fillId="0" borderId="0" applyNumberFormat="0" applyFill="0" applyBorder="0" applyAlignment="0" applyProtection="0">
      <alignment vertical="top"/>
      <protection locked="0"/>
    </xf>
    <xf numFmtId="49" fontId="21" fillId="0" borderId="16">
      <alignment horizontal="left" vertical="top" wrapText="1"/>
    </xf>
    <xf numFmtId="4" fontId="21" fillId="6" borderId="16">
      <alignment horizontal="right" vertical="top" shrinkToFit="1"/>
    </xf>
  </cellStyleXfs>
  <cellXfs count="389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/>
    <xf numFmtId="0" fontId="2" fillId="0" borderId="1" xfId="0" applyFont="1" applyBorder="1" applyAlignment="1">
      <alignment horizontal="justify" vertical="top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2" borderId="0" xfId="0" applyFont="1" applyFill="1"/>
    <xf numFmtId="0" fontId="3" fillId="2" borderId="0" xfId="0" applyFont="1" applyFill="1"/>
    <xf numFmtId="0" fontId="1" fillId="3" borderId="0" xfId="0" applyFont="1" applyFill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/>
    <xf numFmtId="0" fontId="2" fillId="0" borderId="1" xfId="0" applyFont="1" applyBorder="1"/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/>
    </xf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0" fontId="5" fillId="4" borderId="1" xfId="0" applyFont="1" applyFill="1" applyBorder="1" applyAlignment="1">
      <alignment vertical="top" wrapText="1"/>
    </xf>
    <xf numFmtId="4" fontId="5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top" wrapText="1"/>
    </xf>
    <xf numFmtId="4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/>
    <xf numFmtId="0" fontId="3" fillId="3" borderId="0" xfId="0" applyFont="1" applyFill="1"/>
    <xf numFmtId="49" fontId="5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wrapText="1"/>
    </xf>
    <xf numFmtId="4" fontId="3" fillId="0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49" fontId="8" fillId="0" borderId="0" xfId="0" applyNumberFormat="1" applyFont="1" applyFill="1"/>
    <xf numFmtId="0" fontId="8" fillId="0" borderId="0" xfId="0" applyFont="1" applyFill="1"/>
    <xf numFmtId="1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/>
    </xf>
    <xf numFmtId="0" fontId="3" fillId="4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Alignment="1"/>
    <xf numFmtId="0" fontId="8" fillId="0" borderId="0" xfId="0" applyNumberFormat="1" applyFont="1"/>
    <xf numFmtId="1" fontId="3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/>
    <xf numFmtId="0" fontId="5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justify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justify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1" fontId="3" fillId="0" borderId="0" xfId="0" applyNumberFormat="1" applyFont="1" applyFill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1" fontId="7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/>
    <xf numFmtId="4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center"/>
    </xf>
    <xf numFmtId="4" fontId="3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5" fillId="4" borderId="1" xfId="0" applyNumberFormat="1" applyFont="1" applyFill="1" applyBorder="1" applyAlignment="1">
      <alignment horizontal="center" vertical="center"/>
    </xf>
    <xf numFmtId="4" fontId="8" fillId="0" borderId="0" xfId="0" applyNumberFormat="1" applyFont="1"/>
    <xf numFmtId="0" fontId="6" fillId="4" borderId="1" xfId="0" applyFont="1" applyFill="1" applyBorder="1" applyAlignment="1">
      <alignment vertical="top" wrapText="1"/>
    </xf>
    <xf numFmtId="1" fontId="6" fillId="4" borderId="1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/>
    </xf>
    <xf numFmtId="0" fontId="6" fillId="4" borderId="1" xfId="0" applyNumberFormat="1" applyFont="1" applyFill="1" applyBorder="1" applyAlignment="1">
      <alignment horizontal="center" vertical="center"/>
    </xf>
    <xf numFmtId="0" fontId="6" fillId="0" borderId="0" xfId="0" applyFont="1"/>
    <xf numFmtId="0" fontId="10" fillId="0" borderId="4" xfId="0" applyFont="1" applyBorder="1" applyAlignment="1">
      <alignment horizontal="center" wrapText="1"/>
    </xf>
    <xf numFmtId="0" fontId="10" fillId="0" borderId="0" xfId="0" applyFont="1"/>
    <xf numFmtId="3" fontId="6" fillId="4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/>
    </xf>
    <xf numFmtId="0" fontId="6" fillId="0" borderId="1" xfId="0" applyFont="1" applyBorder="1"/>
    <xf numFmtId="0" fontId="6" fillId="0" borderId="1" xfId="0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top" wrapText="1"/>
    </xf>
    <xf numFmtId="0" fontId="6" fillId="4" borderId="1" xfId="0" applyFont="1" applyFill="1" applyBorder="1"/>
    <xf numFmtId="0" fontId="6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1" fontId="6" fillId="0" borderId="1" xfId="0" quotePrefix="1" applyNumberFormat="1" applyFont="1" applyFill="1" applyBorder="1" applyAlignment="1">
      <alignment horizontal="center" vertical="center"/>
    </xf>
    <xf numFmtId="0" fontId="6" fillId="0" borderId="1" xfId="0" quotePrefix="1" applyFont="1" applyFill="1" applyBorder="1" applyAlignment="1">
      <alignment horizontal="center" vertical="center"/>
    </xf>
    <xf numFmtId="1" fontId="8" fillId="0" borderId="0" xfId="0" applyNumberFormat="1" applyFont="1" applyFill="1" applyAlignment="1">
      <alignment horizontal="center"/>
    </xf>
    <xf numFmtId="4" fontId="6" fillId="0" borderId="1" xfId="0" quotePrefix="1" applyNumberFormat="1" applyFont="1" applyFill="1" applyBorder="1" applyAlignment="1">
      <alignment horizontal="center" vertical="center"/>
    </xf>
    <xf numFmtId="1" fontId="5" fillId="4" borderId="1" xfId="0" applyNumberFormat="1" applyFont="1" applyFill="1" applyBorder="1" applyAlignment="1">
      <alignment horizontal="center" vertical="center"/>
    </xf>
    <xf numFmtId="0" fontId="14" fillId="0" borderId="0" xfId="2" applyAlignment="1" applyProtection="1"/>
    <xf numFmtId="0" fontId="0" fillId="0" borderId="0" xfId="0" applyAlignment="1">
      <alignment horizontal="right"/>
    </xf>
    <xf numFmtId="0" fontId="15" fillId="0" borderId="0" xfId="2" applyFont="1" applyAlignment="1" applyProtection="1"/>
    <xf numFmtId="0" fontId="16" fillId="0" borderId="0" xfId="2" applyFont="1" applyAlignment="1" applyProtection="1"/>
    <xf numFmtId="0" fontId="12" fillId="0" borderId="0" xfId="0" applyFont="1"/>
    <xf numFmtId="0" fontId="17" fillId="0" borderId="0" xfId="2" applyFont="1" applyAlignment="1" applyProtection="1"/>
    <xf numFmtId="0" fontId="18" fillId="0" borderId="0" xfId="2" applyFont="1" applyAlignment="1" applyProtection="1"/>
    <xf numFmtId="0" fontId="13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justify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9" fillId="0" borderId="0" xfId="2" applyFont="1" applyAlignment="1" applyProtection="1"/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20" fillId="0" borderId="0" xfId="2" applyFont="1" applyAlignment="1" applyProtection="1"/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/>
    <xf numFmtId="0" fontId="3" fillId="0" borderId="1" xfId="0" applyNumberFormat="1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2" fillId="0" borderId="9" xfId="0" applyFont="1" applyBorder="1" applyAlignment="1">
      <alignment horizontal="justify"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/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6" fillId="0" borderId="0" xfId="0" applyFont="1" applyFill="1"/>
    <xf numFmtId="0" fontId="3" fillId="0" borderId="1" xfId="0" applyFont="1" applyFill="1" applyBorder="1" applyAlignment="1">
      <alignment vertical="top" wrapText="1"/>
    </xf>
    <xf numFmtId="0" fontId="6" fillId="0" borderId="1" xfId="0" applyFont="1" applyFill="1" applyBorder="1"/>
    <xf numFmtId="0" fontId="1" fillId="4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4" borderId="1" xfId="0" applyFont="1" applyFill="1" applyBorder="1"/>
    <xf numFmtId="0" fontId="1" fillId="4" borderId="1" xfId="0" applyFont="1" applyFill="1" applyBorder="1" applyAlignment="1">
      <alignment vertical="center" wrapText="1"/>
    </xf>
    <xf numFmtId="165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49" fontId="3" fillId="0" borderId="1" xfId="0" quotePrefix="1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22" fillId="0" borderId="0" xfId="0" applyFont="1"/>
    <xf numFmtId="0" fontId="3" fillId="0" borderId="8" xfId="0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/>
    </xf>
    <xf numFmtId="4" fontId="5" fillId="0" borderId="0" xfId="0" applyNumberFormat="1" applyFont="1" applyFill="1" applyBorder="1" applyAlignment="1">
      <alignment vertical="top" wrapText="1"/>
    </xf>
    <xf numFmtId="0" fontId="5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/>
    <xf numFmtId="0" fontId="8" fillId="0" borderId="0" xfId="0" applyNumberFormat="1" applyFont="1" applyFill="1"/>
    <xf numFmtId="4" fontId="8" fillId="0" borderId="0" xfId="0" applyNumberFormat="1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8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23" fillId="0" borderId="2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 wrapText="1"/>
    </xf>
    <xf numFmtId="0" fontId="23" fillId="0" borderId="1" xfId="0" applyNumberFormat="1" applyFont="1" applyFill="1" applyBorder="1" applyAlignment="1">
      <alignment horizontal="center" vertical="center"/>
    </xf>
    <xf numFmtId="4" fontId="25" fillId="0" borderId="1" xfId="0" applyNumberFormat="1" applyFont="1" applyFill="1" applyBorder="1" applyAlignment="1">
      <alignment horizontal="center" vertical="center"/>
    </xf>
    <xf numFmtId="4" fontId="23" fillId="0" borderId="1" xfId="0" applyNumberFormat="1" applyFont="1" applyFill="1" applyBorder="1" applyAlignment="1">
      <alignment horizontal="center" vertical="center"/>
    </xf>
    <xf numFmtId="4" fontId="23" fillId="0" borderId="1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vertical="center"/>
    </xf>
    <xf numFmtId="0" fontId="26" fillId="0" borderId="0" xfId="0" applyFont="1" applyFill="1"/>
    <xf numFmtId="0" fontId="25" fillId="0" borderId="2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5" fillId="0" borderId="1" xfId="0" applyNumberFormat="1" applyFont="1" applyFill="1" applyBorder="1" applyAlignment="1">
      <alignment horizontal="center" vertical="center"/>
    </xf>
    <xf numFmtId="0" fontId="25" fillId="0" borderId="0" xfId="0" applyFont="1" applyFill="1"/>
    <xf numFmtId="0" fontId="25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vertical="center" wrapText="1"/>
    </xf>
    <xf numFmtId="0" fontId="24" fillId="0" borderId="0" xfId="0" applyFont="1" applyFill="1"/>
    <xf numFmtId="0" fontId="24" fillId="0" borderId="1" xfId="0" applyFont="1" applyFill="1" applyBorder="1" applyAlignment="1">
      <alignment vertical="center"/>
    </xf>
    <xf numFmtId="0" fontId="27" fillId="4" borderId="1" xfId="0" applyFont="1" applyFill="1" applyBorder="1" applyAlignment="1">
      <alignment horizontal="center" vertical="center" wrapText="1"/>
    </xf>
    <xf numFmtId="0" fontId="27" fillId="4" borderId="1" xfId="0" applyFont="1" applyFill="1" applyBorder="1" applyAlignment="1">
      <alignment vertical="top" wrapText="1"/>
    </xf>
    <xf numFmtId="4" fontId="27" fillId="0" borderId="1" xfId="0" applyNumberFormat="1" applyFont="1" applyFill="1" applyBorder="1" applyAlignment="1">
      <alignment horizontal="center" vertical="center"/>
    </xf>
    <xf numFmtId="4" fontId="27" fillId="0" borderId="1" xfId="0" applyNumberFormat="1" applyFont="1" applyFill="1" applyBorder="1" applyAlignment="1">
      <alignment horizontal="center"/>
    </xf>
    <xf numFmtId="0" fontId="27" fillId="0" borderId="8" xfId="0" applyFont="1" applyFill="1" applyBorder="1" applyAlignment="1">
      <alignment horizontal="center"/>
    </xf>
    <xf numFmtId="0" fontId="27" fillId="3" borderId="0" xfId="0" applyFont="1" applyFill="1"/>
    <xf numFmtId="4" fontId="27" fillId="0" borderId="3" xfId="0" applyNumberFormat="1" applyFont="1" applyFill="1" applyBorder="1" applyAlignment="1">
      <alignment horizontal="center" vertical="center"/>
    </xf>
    <xf numFmtId="4" fontId="27" fillId="0" borderId="8" xfId="0" applyNumberFormat="1" applyFont="1" applyFill="1" applyBorder="1" applyAlignment="1">
      <alignment horizontal="center" vertical="center"/>
    </xf>
    <xf numFmtId="4" fontId="27" fillId="0" borderId="8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4" fontId="28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justify" wrapText="1"/>
    </xf>
    <xf numFmtId="0" fontId="2" fillId="0" borderId="0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justify" vertical="top" wrapText="1"/>
    </xf>
    <xf numFmtId="0" fontId="2" fillId="0" borderId="7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top"/>
    </xf>
    <xf numFmtId="0" fontId="2" fillId="0" borderId="0" xfId="0" applyFont="1" applyAlignment="1">
      <alignment horizontal="justify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1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Alignment="1">
      <alignment horizontal="center"/>
    </xf>
    <xf numFmtId="4" fontId="3" fillId="0" borderId="0" xfId="0" applyNumberFormat="1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/>
    </xf>
    <xf numFmtId="4" fontId="3" fillId="0" borderId="8" xfId="0" applyNumberFormat="1" applyFont="1" applyFill="1" applyBorder="1" applyAlignment="1">
      <alignment horizontal="center"/>
    </xf>
    <xf numFmtId="4" fontId="3" fillId="0" borderId="3" xfId="0" applyNumberFormat="1" applyFont="1" applyFill="1" applyBorder="1" applyAlignment="1">
      <alignment horizontal="center"/>
    </xf>
    <xf numFmtId="4" fontId="3" fillId="0" borderId="0" xfId="0" applyNumberFormat="1" applyFont="1" applyBorder="1" applyAlignment="1">
      <alignment horizontal="justify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4" xfId="0" applyFont="1" applyBorder="1" applyAlignment="1">
      <alignment horizontal="center" wrapText="1"/>
    </xf>
    <xf numFmtId="0" fontId="5" fillId="4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/>
    </xf>
    <xf numFmtId="4" fontId="1" fillId="0" borderId="8" xfId="0" applyNumberFormat="1" applyFont="1" applyFill="1" applyBorder="1" applyAlignment="1">
      <alignment horizontal="center"/>
    </xf>
    <xf numFmtId="4" fontId="1" fillId="0" borderId="3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8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8" xfId="0" applyNumberFormat="1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justify"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1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justify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center" wrapText="1"/>
    </xf>
    <xf numFmtId="4" fontId="3" fillId="4" borderId="10" xfId="0" applyNumberFormat="1" applyFont="1" applyFill="1" applyBorder="1" applyAlignment="1">
      <alignment horizontal="center" vertical="center"/>
    </xf>
    <xf numFmtId="4" fontId="3" fillId="4" borderId="11" xfId="0" applyNumberFormat="1" applyFont="1" applyFill="1" applyBorder="1" applyAlignment="1">
      <alignment horizontal="center" vertical="center"/>
    </xf>
    <xf numFmtId="4" fontId="3" fillId="4" borderId="12" xfId="0" applyNumberFormat="1" applyFont="1" applyFill="1" applyBorder="1" applyAlignment="1">
      <alignment horizontal="center" vertical="center"/>
    </xf>
    <xf numFmtId="4" fontId="3" fillId="4" borderId="13" xfId="0" applyNumberFormat="1" applyFont="1" applyFill="1" applyBorder="1" applyAlignment="1">
      <alignment horizontal="center" vertical="center"/>
    </xf>
    <xf numFmtId="4" fontId="3" fillId="4" borderId="0" xfId="0" applyNumberFormat="1" applyFont="1" applyFill="1" applyBorder="1" applyAlignment="1">
      <alignment horizontal="center" vertical="center"/>
    </xf>
    <xf numFmtId="4" fontId="3" fillId="4" borderId="14" xfId="0" applyNumberFormat="1" applyFont="1" applyFill="1" applyBorder="1" applyAlignment="1">
      <alignment horizontal="center" vertical="center"/>
    </xf>
    <xf numFmtId="4" fontId="3" fillId="4" borderId="9" xfId="0" applyNumberFormat="1" applyFont="1" applyFill="1" applyBorder="1" applyAlignment="1">
      <alignment horizontal="center" vertical="center"/>
    </xf>
    <xf numFmtId="4" fontId="3" fillId="4" borderId="4" xfId="0" applyNumberFormat="1" applyFont="1" applyFill="1" applyBorder="1" applyAlignment="1">
      <alignment horizontal="center" vertical="center"/>
    </xf>
    <xf numFmtId="4" fontId="3" fillId="4" borderId="15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</cellXfs>
  <cellStyles count="5">
    <cellStyle name="xl38" xfId="3"/>
    <cellStyle name="xl39" xfId="4"/>
    <cellStyle name="Гиперссылка" xfId="2" builtinId="8"/>
    <cellStyle name="Обычный" xfId="0" builtinId="0"/>
    <cellStyle name="Обычный 2" xfId="1"/>
  </cellStyles>
  <dxfs count="32"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</dxfs>
  <tableStyles count="0" defaultTableStyle="TableStyleMedium9" defaultPivotStyle="PivotStyleLight16"/>
  <colors>
    <mruColors>
      <color rgb="FFFF7C8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&#1052;&#1059;&#1053;&#1048;&#1062;&#1048;&#1055;&#1040;&#1051;&#1068;&#1053;&#1067;&#1045;%20&#1055;&#1056;&#1054;&#1043;&#1056;&#1040;&#1052;&#1052;&#1067;/-=%20&#1055;&#1088;&#1086;&#1075;&#1088;&#1072;&#1084;&#1084;&#1099;%202016-2018%20=-/2133%20&#1086;&#1090;%2007.11.2014%20&#1056;&#1072;&#1079;&#1074;&#1080;&#1090;&#1080;&#1077;%20&#1090;&#1088;&#1072;&#1085;&#1089;&#1087;&#1086;&#1088;&#1090;&#1085;&#1086;&#1081;%20&#1089;&#1080;&#1089;&#1090;&#1077;&#1084;&#1099;/&#1054;&#1058;&#1063;&#1045;&#1058;&#1067;/2016.%202&#1082;&#107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труктура программы"/>
      <sheetName val="Отчет.Прил.9"/>
      <sheetName val="03.П1.Показатели"/>
      <sheetName val="04.П2.Долгоср.период"/>
      <sheetName val="ПР1. 05.П3. ОТСУТСТВУЕТ"/>
      <sheetName val="Отчет.Прил.6"/>
      <sheetName val="06. Пр.1 Распределение. Отч.7"/>
      <sheetName val="07.Пр.2 РесОб. Отч.8"/>
      <sheetName val="09.ПП1.Дороги.1.Пок."/>
      <sheetName val="ПР3. 10.ПП1.Дороги.2.Мер."/>
      <sheetName val="12.ПП2.БДД.1.Пок."/>
      <sheetName val="ПР5. 13.ПП2.БДД.2.Мер."/>
      <sheetName val="15.ПП3.Трансп.1.Пок."/>
      <sheetName val="ПР6. 16.ПП3.Трансп.2.Мер."/>
      <sheetName val="18.ПП4.Благ.1.Пок."/>
      <sheetName val="!!!!!!!!ПР4. 19.ПП4.Благ.2.Мер."/>
      <sheetName val="Поквартальная разбивка"/>
    </sheetNames>
    <sheetDataSet>
      <sheetData sheetId="0"/>
      <sheetData sheetId="1"/>
      <sheetData sheetId="2">
        <row r="7">
          <cell r="F7">
            <v>100</v>
          </cell>
          <cell r="G7">
            <v>100</v>
          </cell>
          <cell r="H7">
            <v>100</v>
          </cell>
          <cell r="I7">
            <v>100</v>
          </cell>
          <cell r="J7">
            <v>100</v>
          </cell>
        </row>
        <row r="8">
          <cell r="F8">
            <v>159.85</v>
          </cell>
          <cell r="G8">
            <v>170.26</v>
          </cell>
          <cell r="H8">
            <v>170.26</v>
          </cell>
          <cell r="I8">
            <v>170.26</v>
          </cell>
          <cell r="J8">
            <v>170.26</v>
          </cell>
        </row>
        <row r="9">
          <cell r="F9">
            <v>100</v>
          </cell>
          <cell r="G9">
            <v>100</v>
          </cell>
          <cell r="H9">
            <v>100</v>
          </cell>
          <cell r="I9">
            <v>100</v>
          </cell>
          <cell r="J9">
            <v>100</v>
          </cell>
        </row>
        <row r="12">
          <cell r="F12">
            <v>1.7706437090298186</v>
          </cell>
          <cell r="G12">
            <v>2.0737912670207219</v>
          </cell>
          <cell r="H12">
            <v>2.09</v>
          </cell>
          <cell r="I12">
            <v>2.1</v>
          </cell>
          <cell r="J12">
            <v>2.15</v>
          </cell>
        </row>
        <row r="13">
          <cell r="F13">
            <v>69.411764705882348</v>
          </cell>
          <cell r="G13">
            <v>72.352941176470594</v>
          </cell>
          <cell r="H13">
            <v>75.294117647058826</v>
          </cell>
          <cell r="I13">
            <v>78.235294117647058</v>
          </cell>
          <cell r="J13">
            <v>81.17647058823529</v>
          </cell>
        </row>
        <row r="16">
          <cell r="F16">
            <v>0</v>
          </cell>
          <cell r="G16">
            <v>52.941176470588232</v>
          </cell>
          <cell r="H16">
            <v>52.941176470588232</v>
          </cell>
          <cell r="I16">
            <v>80</v>
          </cell>
          <cell r="J16">
            <v>100</v>
          </cell>
        </row>
        <row r="17">
          <cell r="F17">
            <v>70</v>
          </cell>
          <cell r="G17">
            <v>80</v>
          </cell>
          <cell r="H17">
            <v>80</v>
          </cell>
          <cell r="I17">
            <v>80</v>
          </cell>
          <cell r="J17">
            <v>80</v>
          </cell>
        </row>
        <row r="20"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F21">
            <v>6.0642088841448398</v>
          </cell>
          <cell r="G21">
            <v>6.4127588100905086</v>
          </cell>
          <cell r="H21">
            <v>6.51</v>
          </cell>
          <cell r="I21">
            <v>6.83</v>
          </cell>
          <cell r="J21">
            <v>6.92</v>
          </cell>
        </row>
        <row r="24">
          <cell r="F24">
            <v>100</v>
          </cell>
          <cell r="G24">
            <v>100</v>
          </cell>
          <cell r="H24">
            <v>100</v>
          </cell>
          <cell r="I24">
            <v>100</v>
          </cell>
          <cell r="J24">
            <v>100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01.%20&#1048;&#1079;&#1084;&#1077;&#1085;&#1077;&#1085;&#1080;&#1103;%20&#1082;%20%20&#1055;&#1086;&#1089;&#1090;&#1072;&#1085;&#1086;&#1074;&#1083;&#1077;&#1085;&#1080;&#1077;%201758.doc" TargetMode="External"/><Relationship Id="rId3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11.%20&#1055;&#1088;&#1080;&#1083;&#1086;&#1078;&#1077;&#1085;&#1080;&#1077;%203.2.%20&#1055;&#1072;&#1089;&#1087;&#1086;&#1088;&#1090;%20&#1087;&#1086;&#1076;&#1087;&#1088;&#1086;&#1075;&#1088;&#1072;&#1084;&#1084;&#1099;%202%20&#1041;&#1077;&#1079;&#1086;&#1087;&#1072;&#1089;&#1085;&#1086;&#1089;&#1090;&#1100;.docx" TargetMode="External"/><Relationship Id="rId7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01.%20&#1055;&#1086;&#1089;&#1090;&#1072;&#1085;&#1086;&#1074;&#1083;&#1077;&#1085;&#1080;&#1077;%20(&#1076;&#1083;&#1103;%20&#1072;&#1082;&#1090;&#1091;&#1072;&#1083;&#1100;&#1085;&#1086;&#1081;%20&#1088;&#1077;&#1076;&#1072;&#1082;&#1094;&#1080;&#1080;).docx" TargetMode="External"/><Relationship Id="rId2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08.%20&#1055;&#1088;&#1080;&#1083;&#1086;&#1078;&#1077;&#1085;&#1080;&#1077;%203.1.%20&#1055;&#1072;&#1089;&#1087;&#1086;&#1088;&#1090;%20&#1087;&#1086;&#1076;&#1087;&#1088;&#1086;&#1075;&#1088;&#1072;&#1084;&#1084;&#1099;%201%20&#1044;&#1086;&#1088;&#1086;&#1075;&#1080;.docx" TargetMode="External"/><Relationship Id="rId1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02.%20&#1055;&#1072;&#1089;&#1087;&#1086;&#1088;&#1090;%20&#1087;&#1088;&#1086;&#1075;&#1088;&#1072;&#1084;&#1084;&#1099;.docx" TargetMode="External"/><Relationship Id="rId6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00.%20&#1051;&#1080;&#1089;&#1090;%20&#1089;&#1086;&#1075;&#1083;&#1072;&#1089;&#1086;&#1074;&#1072;&#1085;&#1080;&#1103;.docx" TargetMode="External"/><Relationship Id="rId5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17.%20&#1055;&#1088;&#1080;&#1083;&#1086;&#1078;&#1077;&#1085;&#1080;&#1077;%203.4.%20&#1055;&#1072;&#1089;&#1087;&#1086;&#1088;&#1090;%20&#1087;&#1086;&#1076;&#1087;&#1088;&#1086;&#1075;&#1088;&#1072;&#1084;&#1084;&#1099;%204%20&#1041;&#1083;&#1072;&#1075;&#1086;&#1091;&#1089;&#1090;&#1088;&#1086;&#1081;&#1089;&#1090;&#1074;&#1086;.docx" TargetMode="External"/><Relationship Id="rId4" Type="http://schemas.openxmlformats.org/officeDocument/2006/relationships/hyperlink" Target="../2016.04.22%20+%2016120%20&#1085;&#1072;%20&#1076;&#1077;&#1090;&#1089;&#1082;&#1080;&#1077;%20&#1091;&#1095;&#1088;&#1077;&#1078;&#1076;&#1077;&#1085;&#1080;&#1103;/1758%20&#1086;&#1090;%2006.11.2013.%2014.%20&#1055;&#1088;&#1080;&#1083;&#1086;&#1078;&#1077;&#1085;&#1080;&#1077;%203.3.%20&#1055;&#1072;&#1089;&#1087;&#1086;&#1088;&#1090;%20&#1087;&#1086;&#1076;&#1087;&#1088;&#1086;&#1075;&#1088;&#1072;&#1084;&#1084;&#1099;%203%20&#1058;&#1088;&#1072;&#1085;&#1089;&#1087;&#1086;&#1088;&#1090;.docx" TargetMode="External"/><Relationship Id="rId9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5"/>
  <sheetViews>
    <sheetView workbookViewId="0">
      <selection activeCell="B3" sqref="A3:P6"/>
    </sheetView>
  </sheetViews>
  <sheetFormatPr defaultRowHeight="15"/>
  <cols>
    <col min="1" max="1" width="11.85546875" customWidth="1"/>
    <col min="2" max="2" width="3.7109375" customWidth="1"/>
  </cols>
  <sheetData>
    <row r="1" spans="1:3" s="121" customFormat="1">
      <c r="A1" s="137" t="s">
        <v>232</v>
      </c>
    </row>
    <row r="2" spans="1:3" s="121" customFormat="1">
      <c r="A2" s="137"/>
    </row>
    <row r="3" spans="1:3" s="124" customFormat="1">
      <c r="A3" s="124" t="s">
        <v>216</v>
      </c>
      <c r="B3" s="130" t="s">
        <v>252</v>
      </c>
    </row>
    <row r="4" spans="1:3">
      <c r="A4" s="121" t="s">
        <v>216</v>
      </c>
      <c r="B4" s="146" t="s">
        <v>250</v>
      </c>
    </row>
    <row r="5" spans="1:3" s="124" customFormat="1">
      <c r="A5" s="124" t="s">
        <v>216</v>
      </c>
      <c r="B5" s="130" t="s">
        <v>251</v>
      </c>
    </row>
    <row r="6" spans="1:3">
      <c r="A6" s="121" t="s">
        <v>216</v>
      </c>
      <c r="B6" s="130" t="s">
        <v>212</v>
      </c>
    </row>
    <row r="7" spans="1:3">
      <c r="A7" s="131" t="s">
        <v>218</v>
      </c>
      <c r="C7" s="130" t="s">
        <v>214</v>
      </c>
    </row>
    <row r="8" spans="1:3">
      <c r="A8" s="131" t="s">
        <v>218</v>
      </c>
      <c r="C8" s="130" t="s">
        <v>213</v>
      </c>
    </row>
    <row r="9" spans="1:3">
      <c r="A9" s="131" t="s">
        <v>218</v>
      </c>
      <c r="C9" s="146" t="s">
        <v>249</v>
      </c>
    </row>
    <row r="10" spans="1:3">
      <c r="A10" s="121" t="s">
        <v>217</v>
      </c>
      <c r="B10" s="130" t="s">
        <v>215</v>
      </c>
    </row>
    <row r="11" spans="1:3">
      <c r="A11" s="131" t="s">
        <v>218</v>
      </c>
      <c r="B11" s="130" t="s">
        <v>219</v>
      </c>
    </row>
    <row r="12" spans="1:3">
      <c r="A12" s="121" t="s">
        <v>216</v>
      </c>
      <c r="B12" s="132" t="s">
        <v>220</v>
      </c>
    </row>
    <row r="13" spans="1:3">
      <c r="A13" s="131" t="s">
        <v>218</v>
      </c>
      <c r="C13" s="132" t="s">
        <v>221</v>
      </c>
    </row>
    <row r="14" spans="1:3">
      <c r="A14" s="131" t="s">
        <v>218</v>
      </c>
      <c r="C14" s="132" t="s">
        <v>222</v>
      </c>
    </row>
    <row r="15" spans="1:3">
      <c r="A15" s="121" t="s">
        <v>216</v>
      </c>
      <c r="B15" s="133" t="s">
        <v>223</v>
      </c>
    </row>
    <row r="16" spans="1:3">
      <c r="A16" s="131" t="s">
        <v>218</v>
      </c>
      <c r="C16" s="133" t="s">
        <v>224</v>
      </c>
    </row>
    <row r="17" spans="1:3">
      <c r="A17" s="131" t="s">
        <v>218</v>
      </c>
      <c r="C17" s="133" t="s">
        <v>231</v>
      </c>
    </row>
    <row r="18" spans="1:3">
      <c r="A18" s="121" t="s">
        <v>216</v>
      </c>
      <c r="B18" s="135" t="s">
        <v>225</v>
      </c>
      <c r="C18" s="134"/>
    </row>
    <row r="19" spans="1:3">
      <c r="C19" s="135" t="s">
        <v>230</v>
      </c>
    </row>
    <row r="20" spans="1:3">
      <c r="C20" s="135" t="s">
        <v>229</v>
      </c>
    </row>
    <row r="21" spans="1:3">
      <c r="A21" s="121" t="s">
        <v>216</v>
      </c>
      <c r="B21" s="136" t="s">
        <v>226</v>
      </c>
    </row>
    <row r="22" spans="1:3">
      <c r="A22" s="131" t="s">
        <v>218</v>
      </c>
      <c r="C22" s="136" t="s">
        <v>227</v>
      </c>
    </row>
    <row r="23" spans="1:3">
      <c r="A23" s="131" t="s">
        <v>218</v>
      </c>
      <c r="C23" s="136" t="s">
        <v>228</v>
      </c>
    </row>
    <row r="26" spans="1:3">
      <c r="A26" s="124" t="s">
        <v>254</v>
      </c>
    </row>
    <row r="27" spans="1:3">
      <c r="A27" s="131" t="s">
        <v>218</v>
      </c>
      <c r="B27" s="149" t="s">
        <v>255</v>
      </c>
    </row>
    <row r="28" spans="1:3">
      <c r="A28" s="131" t="s">
        <v>218</v>
      </c>
      <c r="B28" s="149" t="s">
        <v>258</v>
      </c>
    </row>
    <row r="29" spans="1:3">
      <c r="A29" s="131" t="s">
        <v>218</v>
      </c>
      <c r="B29" s="149" t="s">
        <v>257</v>
      </c>
    </row>
    <row r="30" spans="1:3">
      <c r="A30" s="131" t="s">
        <v>218</v>
      </c>
      <c r="B30" s="146" t="s">
        <v>256</v>
      </c>
    </row>
    <row r="34" spans="1:2">
      <c r="A34" s="153" t="s">
        <v>271</v>
      </c>
    </row>
    <row r="35" spans="1:2">
      <c r="A35" s="131" t="s">
        <v>218</v>
      </c>
      <c r="B35" s="135" t="s">
        <v>272</v>
      </c>
    </row>
  </sheetData>
  <hyperlinks>
    <hyperlink ref="C7" location="'03.П1.Показатели'!A1" display="03. Приложение 1 к Паспорту Программы. Перечень целевых показателей и показателей результативности"/>
    <hyperlink ref="B6" r:id="rId1"/>
    <hyperlink ref="C8" location="'04.П2.Долгоср.период'!A1" display="04. Приложение 2 к Паспорту Программы. Значения целевых показателей на долгосрочный период"/>
    <hyperlink ref="C9" location="'ПР1. 05.П3. ОТСУТСТВУЕТ'!A1" display="05. Приложение 3 к Паспорту Программы. Перечень объектов капитального строительства"/>
    <hyperlink ref="B10" location="'06. Пр.1 Распределение. Отч.7'!Область_печати" display="06. Приложение 1 к Программе. Информация о распределении планируемых расходов"/>
    <hyperlink ref="B11" location="'07.Пр.2 РесОб. Отч.8'!Область_печати" display="07. Приложение 2 к Программе. Информация о ресурсном обеспечении и ресурсной оценке расходов"/>
    <hyperlink ref="B12" r:id="rId2" display="08. Приложение 3.1. к Программе. Паспорт подпрограммы 1 Дороги"/>
    <hyperlink ref="C13" location="'09.ПП1.Дороги.1.Пок.'!A1" display="09. Приложение 1 к ПП 1. Перечень целевых индикаторов"/>
    <hyperlink ref="C14" location="'ПР3. 10.ПП1.Дороги.2.Мер.'!A1" display="10. Приложение 2 к ПП1. Перечень мероприятий"/>
    <hyperlink ref="B15" r:id="rId3"/>
    <hyperlink ref="C16" location="'12.ПП2.БДД.1.Пок.'!A1" display="12. Приложение 2 к ПП 2. Перечень целевых индикаторов"/>
    <hyperlink ref="C17" location="'ПР5. 13.ПП2.БДД.2.Мер.'!A1" display="13. Приложение 2 к ПП 2. Перечень мероприятий ПП2"/>
    <hyperlink ref="B18" r:id="rId4"/>
    <hyperlink ref="C19" location="'15.ПП3.Трансп.1.Пок.'!A1" display="15. Перечень целевых индикаторов ПП3"/>
    <hyperlink ref="C20" location="'ПР6. 16.ПП3.Трансп.2.Мер.'!A1" display="16. Перечень мероприятий ПП3"/>
    <hyperlink ref="B21" r:id="rId5"/>
    <hyperlink ref="C22" location="'18.ПП4.Благ.1.Пок.'!A1" display="18. Приложение 1 к ПП4. Перечень целевых индикаторов"/>
    <hyperlink ref="C23" location="'ПР4. 19.ПП4.Благ.2.Мер.'!A1" display="19. Приложение 2 к ПП4. Перечень мероприятий"/>
    <hyperlink ref="B3" r:id="rId6"/>
    <hyperlink ref="B4" r:id="rId7"/>
    <hyperlink ref="B5" r:id="rId8"/>
    <hyperlink ref="B27" location="Отчет.Прил.6!A1" display="Прил. 6. Информация о целевых показателях и показателях результативности"/>
    <hyperlink ref="B28" location="'ПР2. Пр.1 Распределение. Отч.7'!A1" display="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"/>
    <hyperlink ref="B29" location="'ПР2. 07.Пр.2 РесОб. Отч.8'!A1" display="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"/>
    <hyperlink ref="B30" location="Отчет.Прил.9!A1" display="Прил. 9. Расшифровка финансированияпо объектам капитального строительства (ОТСУТСТВУЕТ)"/>
    <hyperlink ref="B35" location="'Поквартальная разбивка'!A1" display="Поквартальная разбивка бюджетной росписи"/>
  </hyperlinks>
  <pageMargins left="0.7" right="0.7" top="0.75" bottom="0.75" header="0.3" footer="0.3"/>
  <pageSetup paperSize="9" orientation="portrait" r:id="rId9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0" tint="-0.34998626667073579"/>
    <pageSetUpPr fitToPage="1"/>
  </sheetPr>
  <dimension ref="A1:R23"/>
  <sheetViews>
    <sheetView view="pageBreakPreview" zoomScaleNormal="100" zoomScaleSheetLayoutView="100" workbookViewId="0">
      <selection activeCell="B3" sqref="A3:P6"/>
    </sheetView>
  </sheetViews>
  <sheetFormatPr defaultColWidth="9.140625" defaultRowHeight="15"/>
  <cols>
    <col min="1" max="1" width="48.85546875" style="236" customWidth="1"/>
    <col min="2" max="2" width="38.7109375" style="236" customWidth="1"/>
    <col min="3" max="3" width="6.28515625" style="79" bestFit="1" customWidth="1"/>
    <col min="4" max="4" width="4.42578125" style="79" bestFit="1" customWidth="1"/>
    <col min="5" max="5" width="3.5703125" style="79" bestFit="1" customWidth="1"/>
    <col min="6" max="6" width="11.28515625" style="79" bestFit="1" customWidth="1"/>
    <col min="7" max="7" width="4" style="79" bestFit="1" customWidth="1"/>
    <col min="8" max="11" width="15.42578125" style="236" bestFit="1" customWidth="1"/>
    <col min="12" max="12" width="29.85546875" style="239" customWidth="1"/>
    <col min="13" max="18" width="9.140625" style="236"/>
    <col min="19" max="16384" width="9.140625" style="36"/>
  </cols>
  <sheetData>
    <row r="1" spans="1:12" ht="48" customHeight="1">
      <c r="J1" s="367" t="s">
        <v>282</v>
      </c>
      <c r="K1" s="367"/>
      <c r="L1" s="367"/>
    </row>
    <row r="2" spans="1:12" ht="42.75" customHeight="1">
      <c r="A2" s="322" t="s">
        <v>120</v>
      </c>
      <c r="B2" s="322"/>
      <c r="C2" s="322"/>
      <c r="D2" s="322"/>
      <c r="E2" s="322"/>
      <c r="F2" s="322"/>
      <c r="G2" s="322"/>
      <c r="H2" s="322"/>
      <c r="I2" s="322"/>
      <c r="J2" s="322"/>
      <c r="K2" s="322"/>
      <c r="L2" s="322"/>
    </row>
    <row r="3" spans="1:12" ht="15" customHeight="1">
      <c r="A3" s="317" t="s">
        <v>133</v>
      </c>
      <c r="B3" s="317" t="s">
        <v>1</v>
      </c>
      <c r="C3" s="370" t="s">
        <v>0</v>
      </c>
      <c r="D3" s="370"/>
      <c r="E3" s="370"/>
      <c r="F3" s="370"/>
      <c r="G3" s="370"/>
      <c r="H3" s="317" t="s">
        <v>93</v>
      </c>
      <c r="I3" s="317"/>
      <c r="J3" s="317"/>
      <c r="K3" s="317"/>
      <c r="L3" s="317" t="s">
        <v>16</v>
      </c>
    </row>
    <row r="4" spans="1:12">
      <c r="A4" s="317"/>
      <c r="B4" s="317"/>
      <c r="C4" s="370"/>
      <c r="D4" s="370"/>
      <c r="E4" s="370"/>
      <c r="F4" s="370"/>
      <c r="G4" s="370"/>
      <c r="H4" s="317"/>
      <c r="I4" s="317"/>
      <c r="J4" s="317"/>
      <c r="K4" s="317"/>
      <c r="L4" s="317"/>
    </row>
    <row r="5" spans="1:12" ht="30">
      <c r="A5" s="317"/>
      <c r="B5" s="317"/>
      <c r="C5" s="240" t="s">
        <v>1</v>
      </c>
      <c r="D5" s="240" t="s">
        <v>198</v>
      </c>
      <c r="E5" s="240" t="s">
        <v>199</v>
      </c>
      <c r="F5" s="240" t="s">
        <v>2</v>
      </c>
      <c r="G5" s="240" t="s">
        <v>3</v>
      </c>
      <c r="H5" s="229" t="s">
        <v>137</v>
      </c>
      <c r="I5" s="229" t="s">
        <v>197</v>
      </c>
      <c r="J5" s="229" t="s">
        <v>298</v>
      </c>
      <c r="K5" s="229" t="s">
        <v>4</v>
      </c>
      <c r="L5" s="317"/>
    </row>
    <row r="6" spans="1:12" ht="45">
      <c r="A6" s="242" t="s">
        <v>81</v>
      </c>
      <c r="B6" s="229"/>
      <c r="C6" s="229"/>
      <c r="D6" s="229"/>
      <c r="E6" s="229"/>
      <c r="F6" s="229"/>
      <c r="G6" s="229"/>
      <c r="H6" s="80"/>
      <c r="I6" s="80"/>
      <c r="J6" s="80"/>
      <c r="K6" s="80"/>
      <c r="L6" s="229"/>
    </row>
    <row r="7" spans="1:12" ht="30">
      <c r="A7" s="242" t="s">
        <v>72</v>
      </c>
      <c r="B7" s="228"/>
      <c r="C7" s="228"/>
      <c r="D7" s="228"/>
      <c r="E7" s="228"/>
      <c r="F7" s="228"/>
      <c r="G7" s="228"/>
      <c r="H7" s="78"/>
      <c r="I7" s="78"/>
      <c r="J7" s="78"/>
      <c r="K7" s="78"/>
      <c r="L7" s="228"/>
    </row>
    <row r="8" spans="1:12" ht="75">
      <c r="A8" s="242" t="s">
        <v>203</v>
      </c>
      <c r="B8" s="229" t="s">
        <v>56</v>
      </c>
      <c r="C8" s="125" t="s">
        <v>33</v>
      </c>
      <c r="D8" s="126" t="s">
        <v>200</v>
      </c>
      <c r="E8" s="126" t="s">
        <v>201</v>
      </c>
      <c r="F8" s="238" t="s">
        <v>297</v>
      </c>
      <c r="G8" s="238">
        <v>244</v>
      </c>
      <c r="H8" s="47">
        <v>83496839</v>
      </c>
      <c r="I8" s="47">
        <v>83496839</v>
      </c>
      <c r="J8" s="47">
        <v>83496839</v>
      </c>
      <c r="K8" s="48">
        <f>SUM(H8:J8)</f>
        <v>250490517</v>
      </c>
      <c r="L8" s="229" t="s">
        <v>299</v>
      </c>
    </row>
    <row r="9" spans="1:12" ht="45">
      <c r="A9" s="242" t="s">
        <v>73</v>
      </c>
      <c r="B9" s="228"/>
      <c r="C9" s="228"/>
      <c r="D9" s="228"/>
      <c r="E9" s="228"/>
      <c r="F9" s="228"/>
      <c r="G9" s="228"/>
      <c r="H9" s="78"/>
      <c r="I9" s="78"/>
      <c r="J9" s="78"/>
      <c r="K9" s="78"/>
      <c r="L9" s="228"/>
    </row>
    <row r="10" spans="1:12" ht="105">
      <c r="A10" s="242" t="s">
        <v>308</v>
      </c>
      <c r="B10" s="229" t="s">
        <v>56</v>
      </c>
      <c r="C10" s="125" t="s">
        <v>33</v>
      </c>
      <c r="D10" s="126" t="s">
        <v>200</v>
      </c>
      <c r="E10" s="126" t="s">
        <v>201</v>
      </c>
      <c r="F10" s="238">
        <v>1210000030</v>
      </c>
      <c r="G10" s="238">
        <v>414</v>
      </c>
      <c r="H10" s="47">
        <v>1750000</v>
      </c>
      <c r="I10" s="47">
        <v>0</v>
      </c>
      <c r="J10" s="47">
        <v>0</v>
      </c>
      <c r="K10" s="48">
        <f t="shared" ref="K10:K16" si="0">SUM(H10:J10)</f>
        <v>1750000</v>
      </c>
      <c r="L10" s="229" t="s">
        <v>312</v>
      </c>
    </row>
    <row r="11" spans="1:12" ht="75">
      <c r="A11" s="242" t="s">
        <v>309</v>
      </c>
      <c r="B11" s="229" t="s">
        <v>56</v>
      </c>
      <c r="C11" s="125" t="s">
        <v>33</v>
      </c>
      <c r="D11" s="126" t="s">
        <v>200</v>
      </c>
      <c r="E11" s="126" t="s">
        <v>201</v>
      </c>
      <c r="F11" s="238">
        <v>1210000050</v>
      </c>
      <c r="G11" s="238">
        <v>414</v>
      </c>
      <c r="H11" s="47">
        <v>3000000</v>
      </c>
      <c r="I11" s="47">
        <v>0</v>
      </c>
      <c r="J11" s="47">
        <v>0</v>
      </c>
      <c r="K11" s="48">
        <f t="shared" si="0"/>
        <v>3000000</v>
      </c>
      <c r="L11" s="278" t="s">
        <v>339</v>
      </c>
    </row>
    <row r="12" spans="1:12" ht="90">
      <c r="A12" s="242" t="s">
        <v>307</v>
      </c>
      <c r="B12" s="229" t="s">
        <v>56</v>
      </c>
      <c r="C12" s="125" t="s">
        <v>33</v>
      </c>
      <c r="D12" s="126" t="s">
        <v>200</v>
      </c>
      <c r="E12" s="126" t="s">
        <v>201</v>
      </c>
      <c r="F12" s="238">
        <v>1210000060</v>
      </c>
      <c r="G12" s="238">
        <v>244</v>
      </c>
      <c r="H12" s="47">
        <v>1450000</v>
      </c>
      <c r="I12" s="47">
        <v>0</v>
      </c>
      <c r="J12" s="47">
        <v>0</v>
      </c>
      <c r="K12" s="48">
        <f t="shared" si="0"/>
        <v>1450000</v>
      </c>
      <c r="L12" s="229" t="s">
        <v>311</v>
      </c>
    </row>
    <row r="13" spans="1:12" ht="60">
      <c r="A13" s="242" t="s">
        <v>306</v>
      </c>
      <c r="B13" s="229" t="s">
        <v>56</v>
      </c>
      <c r="C13" s="125" t="s">
        <v>33</v>
      </c>
      <c r="D13" s="126" t="s">
        <v>200</v>
      </c>
      <c r="E13" s="126" t="s">
        <v>201</v>
      </c>
      <c r="F13" s="238">
        <v>1210000070</v>
      </c>
      <c r="G13" s="238">
        <v>244</v>
      </c>
      <c r="H13" s="47">
        <v>5000000</v>
      </c>
      <c r="I13" s="47">
        <v>0</v>
      </c>
      <c r="J13" s="47">
        <v>0</v>
      </c>
      <c r="K13" s="48">
        <f t="shared" si="0"/>
        <v>5000000</v>
      </c>
      <c r="L13" s="229" t="s">
        <v>310</v>
      </c>
    </row>
    <row r="14" spans="1:12" ht="75">
      <c r="A14" s="242" t="s">
        <v>121</v>
      </c>
      <c r="B14" s="229" t="s">
        <v>56</v>
      </c>
      <c r="C14" s="125">
        <v>801</v>
      </c>
      <c r="D14" s="126" t="s">
        <v>200</v>
      </c>
      <c r="E14" s="126" t="s">
        <v>201</v>
      </c>
      <c r="F14" s="238">
        <v>1210000110</v>
      </c>
      <c r="G14" s="238">
        <v>870</v>
      </c>
      <c r="H14" s="47">
        <v>5000000</v>
      </c>
      <c r="I14" s="47">
        <v>0</v>
      </c>
      <c r="J14" s="47">
        <v>0</v>
      </c>
      <c r="K14" s="48">
        <f t="shared" si="0"/>
        <v>5000000</v>
      </c>
      <c r="L14" s="229" t="s">
        <v>313</v>
      </c>
    </row>
    <row r="15" spans="1:12" ht="60">
      <c r="A15" s="242" t="s">
        <v>296</v>
      </c>
      <c r="B15" s="229" t="s">
        <v>56</v>
      </c>
      <c r="C15" s="125" t="s">
        <v>33</v>
      </c>
      <c r="D15" s="126" t="s">
        <v>200</v>
      </c>
      <c r="E15" s="126" t="s">
        <v>201</v>
      </c>
      <c r="F15" s="238">
        <v>1210000130</v>
      </c>
      <c r="G15" s="238">
        <v>244</v>
      </c>
      <c r="H15" s="47">
        <v>65500000</v>
      </c>
      <c r="I15" s="47">
        <v>0</v>
      </c>
      <c r="J15" s="47">
        <v>0</v>
      </c>
      <c r="K15" s="48">
        <f t="shared" si="0"/>
        <v>65500000</v>
      </c>
      <c r="L15" s="229" t="s">
        <v>314</v>
      </c>
    </row>
    <row r="16" spans="1:12" ht="60">
      <c r="A16" s="242" t="s">
        <v>202</v>
      </c>
      <c r="B16" s="229" t="s">
        <v>56</v>
      </c>
      <c r="C16" s="125" t="s">
        <v>33</v>
      </c>
      <c r="D16" s="126" t="s">
        <v>200</v>
      </c>
      <c r="E16" s="126" t="s">
        <v>201</v>
      </c>
      <c r="F16" s="238">
        <v>1210000150</v>
      </c>
      <c r="G16" s="238">
        <v>810</v>
      </c>
      <c r="H16" s="47">
        <v>10000000</v>
      </c>
      <c r="I16" s="47">
        <v>0</v>
      </c>
      <c r="J16" s="47">
        <v>0</v>
      </c>
      <c r="K16" s="48">
        <f t="shared" si="0"/>
        <v>10000000</v>
      </c>
      <c r="L16" s="229" t="s">
        <v>274</v>
      </c>
    </row>
    <row r="17" spans="1:18" ht="60">
      <c r="A17" s="242" t="s">
        <v>315</v>
      </c>
      <c r="B17" s="229" t="s">
        <v>56</v>
      </c>
      <c r="C17" s="125" t="s">
        <v>33</v>
      </c>
      <c r="D17" s="126" t="s">
        <v>200</v>
      </c>
      <c r="E17" s="126" t="s">
        <v>201</v>
      </c>
      <c r="F17" s="238">
        <v>1210000180</v>
      </c>
      <c r="G17" s="238">
        <v>414</v>
      </c>
      <c r="H17" s="47">
        <v>4000000</v>
      </c>
      <c r="I17" s="47">
        <v>0</v>
      </c>
      <c r="J17" s="47">
        <v>0</v>
      </c>
      <c r="K17" s="48">
        <f t="shared" ref="K17" si="1">SUM(H17:J17)</f>
        <v>4000000</v>
      </c>
      <c r="L17" s="278" t="s">
        <v>340</v>
      </c>
    </row>
    <row r="18" spans="1:18" ht="75">
      <c r="A18" s="242" t="s">
        <v>286</v>
      </c>
      <c r="B18" s="229" t="s">
        <v>56</v>
      </c>
      <c r="C18" s="125" t="s">
        <v>33</v>
      </c>
      <c r="D18" s="126" t="s">
        <v>200</v>
      </c>
      <c r="E18" s="126" t="s">
        <v>201</v>
      </c>
      <c r="F18" s="238" t="s">
        <v>287</v>
      </c>
      <c r="G18" s="238" t="s">
        <v>90</v>
      </c>
      <c r="H18" s="47">
        <v>223236</v>
      </c>
      <c r="I18" s="47">
        <v>0</v>
      </c>
      <c r="J18" s="47">
        <v>0</v>
      </c>
      <c r="K18" s="48">
        <f t="shared" ref="K18" si="2">SUM(H18:J18)</f>
        <v>223236</v>
      </c>
      <c r="L18" s="229" t="s">
        <v>316</v>
      </c>
    </row>
    <row r="19" spans="1:18" s="83" customFormat="1" ht="14.25">
      <c r="A19" s="74" t="s">
        <v>141</v>
      </c>
      <c r="B19" s="73"/>
      <c r="C19" s="81"/>
      <c r="D19" s="81"/>
      <c r="E19" s="81"/>
      <c r="F19" s="81"/>
      <c r="G19" s="81"/>
      <c r="H19" s="46">
        <f>H21+H22</f>
        <v>179420075</v>
      </c>
      <c r="I19" s="46">
        <f t="shared" ref="I19:K19" si="3">I21+I22</f>
        <v>83496839</v>
      </c>
      <c r="J19" s="46">
        <f t="shared" si="3"/>
        <v>83496839</v>
      </c>
      <c r="K19" s="46">
        <f t="shared" si="3"/>
        <v>346413753</v>
      </c>
      <c r="L19" s="73" t="s">
        <v>129</v>
      </c>
      <c r="M19" s="82"/>
      <c r="N19" s="82"/>
      <c r="O19" s="82"/>
      <c r="P19" s="82"/>
      <c r="Q19" s="82"/>
      <c r="R19" s="82"/>
    </row>
    <row r="20" spans="1:18">
      <c r="A20" s="242" t="s">
        <v>142</v>
      </c>
      <c r="B20" s="229"/>
      <c r="C20" s="57"/>
      <c r="D20" s="57"/>
      <c r="E20" s="57"/>
      <c r="F20" s="57"/>
      <c r="G20" s="57"/>
      <c r="H20" s="47"/>
      <c r="I20" s="47"/>
      <c r="J20" s="47"/>
      <c r="K20" s="48"/>
      <c r="L20" s="229"/>
    </row>
    <row r="21" spans="1:18">
      <c r="A21" s="242" t="s">
        <v>143</v>
      </c>
      <c r="B21" s="229" t="s">
        <v>56</v>
      </c>
      <c r="C21" s="57"/>
      <c r="D21" s="57"/>
      <c r="E21" s="57"/>
      <c r="F21" s="57"/>
      <c r="G21" s="57"/>
      <c r="H21" s="47">
        <f>SUM(H8:H13,H15:H18)</f>
        <v>174420075</v>
      </c>
      <c r="I21" s="47">
        <f t="shared" ref="I21:K21" si="4">SUM(I8:I13,I15:I18)</f>
        <v>83496839</v>
      </c>
      <c r="J21" s="47">
        <f t="shared" si="4"/>
        <v>83496839</v>
      </c>
      <c r="K21" s="47">
        <f t="shared" si="4"/>
        <v>341413753</v>
      </c>
      <c r="L21" s="229" t="s">
        <v>5</v>
      </c>
    </row>
    <row r="22" spans="1:18" ht="30">
      <c r="A22" s="273" t="s">
        <v>324</v>
      </c>
      <c r="B22" s="271" t="s">
        <v>323</v>
      </c>
      <c r="C22" s="57"/>
      <c r="D22" s="57"/>
      <c r="E22" s="57"/>
      <c r="F22" s="57"/>
      <c r="G22" s="57"/>
      <c r="H22" s="47">
        <f>H14</f>
        <v>5000000</v>
      </c>
      <c r="I22" s="47">
        <f t="shared" ref="I22:K22" si="5">I14</f>
        <v>0</v>
      </c>
      <c r="J22" s="47">
        <f t="shared" si="5"/>
        <v>0</v>
      </c>
      <c r="K22" s="47">
        <f t="shared" si="5"/>
        <v>5000000</v>
      </c>
      <c r="L22" s="271" t="s">
        <v>5</v>
      </c>
      <c r="M22" s="272"/>
      <c r="N22" s="272"/>
      <c r="O22" s="272"/>
      <c r="P22" s="272"/>
      <c r="Q22" s="272"/>
      <c r="R22" s="272"/>
    </row>
    <row r="23" spans="1:18" ht="38.25" customHeight="1">
      <c r="A23" s="368" t="s">
        <v>14</v>
      </c>
      <c r="B23" s="369"/>
      <c r="C23" s="369"/>
      <c r="D23" s="369"/>
      <c r="E23" s="369"/>
      <c r="F23" s="369"/>
      <c r="G23" s="127"/>
      <c r="H23" s="56"/>
      <c r="I23" s="369" t="s">
        <v>13</v>
      </c>
      <c r="J23" s="369"/>
    </row>
  </sheetData>
  <mergeCells count="9">
    <mergeCell ref="J1:L1"/>
    <mergeCell ref="A2:L2"/>
    <mergeCell ref="A23:F23"/>
    <mergeCell ref="A3:A5"/>
    <mergeCell ref="B3:B5"/>
    <mergeCell ref="I23:J23"/>
    <mergeCell ref="H3:K4"/>
    <mergeCell ref="L3:L5"/>
    <mergeCell ref="C3:G4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45" orientation="portrait" r:id="rId1"/>
  <headerFooter>
    <oddHeader>&amp;C&amp;P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I10"/>
  <sheetViews>
    <sheetView workbookViewId="0">
      <selection activeCell="B6" sqref="B6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85546875" style="2" customWidth="1"/>
    <col min="5" max="9" width="13.28515625" style="2" customWidth="1"/>
    <col min="10" max="16384" width="28.42578125" style="2"/>
  </cols>
  <sheetData>
    <row r="1" spans="1:9" ht="57.75" customHeight="1">
      <c r="F1" s="287" t="s">
        <v>77</v>
      </c>
      <c r="G1" s="287"/>
      <c r="H1" s="287"/>
      <c r="I1" s="287"/>
    </row>
    <row r="4" spans="1:9" ht="32.25" customHeight="1">
      <c r="A4" s="288" t="s">
        <v>343</v>
      </c>
      <c r="B4" s="288"/>
      <c r="C4" s="288"/>
      <c r="D4" s="288"/>
      <c r="E4" s="288"/>
      <c r="F4" s="288"/>
      <c r="G4" s="288"/>
      <c r="H4" s="288"/>
      <c r="I4" s="288"/>
    </row>
    <row r="5" spans="1:9" ht="28.5">
      <c r="A5" s="21" t="s">
        <v>9</v>
      </c>
      <c r="B5" s="284" t="s">
        <v>342</v>
      </c>
      <c r="C5" s="21" t="s">
        <v>10</v>
      </c>
      <c r="D5" s="21" t="s">
        <v>11</v>
      </c>
      <c r="E5" s="207" t="s">
        <v>135</v>
      </c>
      <c r="F5" s="207" t="s">
        <v>136</v>
      </c>
      <c r="G5" s="207" t="s">
        <v>137</v>
      </c>
      <c r="H5" s="207" t="s">
        <v>197</v>
      </c>
      <c r="I5" s="207" t="s">
        <v>298</v>
      </c>
    </row>
    <row r="6" spans="1:9" ht="42.75">
      <c r="A6" s="30"/>
      <c r="B6" s="3" t="s">
        <v>74</v>
      </c>
      <c r="C6" s="28"/>
      <c r="D6" s="28"/>
      <c r="E6" s="28"/>
      <c r="F6" s="28"/>
      <c r="G6" s="28"/>
      <c r="H6" s="28"/>
      <c r="I6" s="28"/>
    </row>
    <row r="7" spans="1:9" ht="85.5">
      <c r="A7" s="122">
        <v>1</v>
      </c>
      <c r="B7" s="145" t="s">
        <v>260</v>
      </c>
      <c r="C7" s="120" t="s">
        <v>12</v>
      </c>
      <c r="D7" s="120" t="s">
        <v>237</v>
      </c>
      <c r="E7" s="4">
        <f>9*100/19</f>
        <v>47.368421052631582</v>
      </c>
      <c r="F7" s="4">
        <f>17*100/19</f>
        <v>89.473684210526315</v>
      </c>
      <c r="G7" s="4">
        <f>F7</f>
        <v>89.473684210526315</v>
      </c>
      <c r="H7" s="207">
        <v>100</v>
      </c>
      <c r="I7" s="120">
        <v>100</v>
      </c>
    </row>
    <row r="8" spans="1:9" ht="71.25">
      <c r="A8" s="120">
        <v>2</v>
      </c>
      <c r="B8" s="120" t="s">
        <v>234</v>
      </c>
      <c r="C8" s="120" t="s">
        <v>71</v>
      </c>
      <c r="D8" s="120" t="s">
        <v>233</v>
      </c>
      <c r="E8" s="120">
        <v>65</v>
      </c>
      <c r="F8" s="120">
        <v>80</v>
      </c>
      <c r="G8" s="120">
        <v>80</v>
      </c>
      <c r="H8" s="120">
        <v>80</v>
      </c>
      <c r="I8" s="60">
        <v>80</v>
      </c>
    </row>
    <row r="10" spans="1:9" ht="37.5" customHeight="1">
      <c r="A10" s="286" t="s">
        <v>14</v>
      </c>
      <c r="B10" s="290"/>
      <c r="C10" s="290"/>
      <c r="D10" s="290"/>
      <c r="E10" s="290"/>
      <c r="H10" s="290" t="s">
        <v>13</v>
      </c>
      <c r="I10" s="290"/>
    </row>
  </sheetData>
  <mergeCells count="4">
    <mergeCell ref="F1:I1"/>
    <mergeCell ref="A4:I4"/>
    <mergeCell ref="A10:E10"/>
    <mergeCell ref="H10:I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FF0000"/>
  </sheetPr>
  <dimension ref="A1:O18"/>
  <sheetViews>
    <sheetView view="pageBreakPreview" zoomScaleNormal="100" zoomScaleSheetLayoutView="100" workbookViewId="0">
      <selection activeCell="G12" sqref="G12"/>
    </sheetView>
  </sheetViews>
  <sheetFormatPr defaultColWidth="9.140625" defaultRowHeight="15"/>
  <cols>
    <col min="1" max="1" width="43.7109375" style="236" customWidth="1"/>
    <col min="2" max="2" width="36.42578125" style="36" customWidth="1"/>
    <col min="3" max="3" width="6.28515625" style="50" bestFit="1" customWidth="1"/>
    <col min="4" max="4" width="5" style="50" bestFit="1" customWidth="1"/>
    <col min="5" max="5" width="3.5703125" style="50" bestFit="1" customWidth="1"/>
    <col min="6" max="6" width="11" style="50" bestFit="1" customWidth="1"/>
    <col min="7" max="7" width="3.7109375" style="50" bestFit="1" customWidth="1"/>
    <col min="8" max="8" width="14.85546875" style="236" customWidth="1"/>
    <col min="9" max="11" width="14.85546875" style="236" bestFit="1" customWidth="1"/>
    <col min="12" max="12" width="27.5703125" style="51" customWidth="1"/>
    <col min="13" max="13" width="9.140625" style="36"/>
    <col min="14" max="15" width="11" style="36" bestFit="1" customWidth="1"/>
    <col min="16" max="16384" width="9.140625" style="36"/>
  </cols>
  <sheetData>
    <row r="1" spans="1:15" ht="56.25" customHeight="1">
      <c r="J1" s="367" t="s">
        <v>283</v>
      </c>
      <c r="K1" s="367"/>
      <c r="L1" s="367"/>
    </row>
    <row r="2" spans="1:15" ht="42.75" customHeight="1">
      <c r="A2" s="322" t="s">
        <v>122</v>
      </c>
      <c r="B2" s="322"/>
      <c r="C2" s="322"/>
      <c r="D2" s="322"/>
      <c r="E2" s="322"/>
      <c r="F2" s="322"/>
      <c r="G2" s="322"/>
      <c r="H2" s="322"/>
      <c r="I2" s="322"/>
      <c r="J2" s="322"/>
      <c r="K2" s="322"/>
      <c r="L2" s="322"/>
    </row>
    <row r="3" spans="1:15" ht="15" customHeight="1">
      <c r="A3" s="317" t="s">
        <v>133</v>
      </c>
      <c r="B3" s="317" t="s">
        <v>1</v>
      </c>
      <c r="C3" s="371" t="s">
        <v>0</v>
      </c>
      <c r="D3" s="371"/>
      <c r="E3" s="371"/>
      <c r="F3" s="371"/>
      <c r="G3" s="371"/>
      <c r="H3" s="317" t="s">
        <v>93</v>
      </c>
      <c r="I3" s="317"/>
      <c r="J3" s="317"/>
      <c r="K3" s="317"/>
      <c r="L3" s="317" t="s">
        <v>16</v>
      </c>
    </row>
    <row r="4" spans="1:15">
      <c r="A4" s="317"/>
      <c r="B4" s="317"/>
      <c r="C4" s="371"/>
      <c r="D4" s="371"/>
      <c r="E4" s="371"/>
      <c r="F4" s="371"/>
      <c r="G4" s="371"/>
      <c r="H4" s="317"/>
      <c r="I4" s="317"/>
      <c r="J4" s="317"/>
      <c r="K4" s="317"/>
      <c r="L4" s="317"/>
    </row>
    <row r="5" spans="1:15" ht="30">
      <c r="A5" s="317"/>
      <c r="B5" s="317"/>
      <c r="C5" s="241" t="s">
        <v>1</v>
      </c>
      <c r="D5" s="241" t="s">
        <v>198</v>
      </c>
      <c r="E5" s="241" t="s">
        <v>199</v>
      </c>
      <c r="F5" s="241" t="s">
        <v>2</v>
      </c>
      <c r="G5" s="241" t="s">
        <v>3</v>
      </c>
      <c r="H5" s="229" t="s">
        <v>137</v>
      </c>
      <c r="I5" s="229" t="s">
        <v>197</v>
      </c>
      <c r="J5" s="229" t="s">
        <v>298</v>
      </c>
      <c r="K5" s="229" t="s">
        <v>4</v>
      </c>
      <c r="L5" s="317"/>
    </row>
    <row r="6" spans="1:15" ht="45">
      <c r="A6" s="242" t="s">
        <v>74</v>
      </c>
      <c r="B6" s="229"/>
      <c r="C6" s="229"/>
      <c r="D6" s="229"/>
      <c r="E6" s="229"/>
      <c r="F6" s="229"/>
      <c r="G6" s="229"/>
      <c r="H6" s="229"/>
      <c r="I6" s="229"/>
      <c r="J6" s="229"/>
      <c r="K6" s="229"/>
      <c r="L6" s="229"/>
    </row>
    <row r="7" spans="1:15" ht="45">
      <c r="A7" s="242" t="s">
        <v>61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228"/>
    </row>
    <row r="8" spans="1:15" ht="60">
      <c r="A8" s="242" t="s">
        <v>76</v>
      </c>
      <c r="B8" s="229" t="s">
        <v>64</v>
      </c>
      <c r="C8" s="162" t="s">
        <v>33</v>
      </c>
      <c r="D8" s="188" t="s">
        <v>204</v>
      </c>
      <c r="E8" s="188" t="s">
        <v>205</v>
      </c>
      <c r="F8" s="162" t="s">
        <v>206</v>
      </c>
      <c r="G8" s="241" t="s">
        <v>90</v>
      </c>
      <c r="H8" s="233">
        <v>200000</v>
      </c>
      <c r="I8" s="233">
        <v>200000</v>
      </c>
      <c r="J8" s="233">
        <v>200000</v>
      </c>
      <c r="K8" s="233">
        <f>SUM(H8:J8)</f>
        <v>600000</v>
      </c>
      <c r="L8" s="229" t="s">
        <v>317</v>
      </c>
    </row>
    <row r="9" spans="1:15" ht="30">
      <c r="A9" s="242" t="s">
        <v>62</v>
      </c>
      <c r="B9" s="228"/>
      <c r="C9" s="228"/>
      <c r="D9" s="228"/>
      <c r="E9" s="228"/>
      <c r="F9" s="228"/>
      <c r="G9" s="228"/>
      <c r="H9" s="228"/>
      <c r="I9" s="228"/>
      <c r="J9" s="228"/>
      <c r="K9" s="228"/>
      <c r="L9" s="231"/>
    </row>
    <row r="10" spans="1:15" ht="45">
      <c r="A10" s="242" t="s">
        <v>63</v>
      </c>
      <c r="B10" s="229" t="s">
        <v>64</v>
      </c>
      <c r="C10" s="162" t="s">
        <v>33</v>
      </c>
      <c r="D10" s="188" t="s">
        <v>207</v>
      </c>
      <c r="E10" s="162" t="s">
        <v>208</v>
      </c>
      <c r="F10" s="162" t="s">
        <v>209</v>
      </c>
      <c r="G10" s="241" t="s">
        <v>90</v>
      </c>
      <c r="H10" s="233">
        <v>80000</v>
      </c>
      <c r="I10" s="233">
        <v>80000</v>
      </c>
      <c r="J10" s="233">
        <v>80000</v>
      </c>
      <c r="K10" s="233">
        <f>SUM(H10:J10)</f>
        <v>240000</v>
      </c>
      <c r="L10" s="230" t="s">
        <v>123</v>
      </c>
    </row>
    <row r="11" spans="1:15" ht="45">
      <c r="A11" s="242" t="s">
        <v>65</v>
      </c>
      <c r="B11" s="229" t="s">
        <v>64</v>
      </c>
      <c r="C11" s="162" t="s">
        <v>33</v>
      </c>
      <c r="D11" s="188" t="s">
        <v>207</v>
      </c>
      <c r="E11" s="162" t="s">
        <v>208</v>
      </c>
      <c r="F11" s="162" t="s">
        <v>210</v>
      </c>
      <c r="G11" s="241" t="s">
        <v>90</v>
      </c>
      <c r="H11" s="233">
        <v>90000</v>
      </c>
      <c r="I11" s="233">
        <v>90000</v>
      </c>
      <c r="J11" s="233">
        <v>90000</v>
      </c>
      <c r="K11" s="233">
        <f>SUM(H11:J11)</f>
        <v>270000</v>
      </c>
      <c r="L11" s="230" t="s">
        <v>144</v>
      </c>
    </row>
    <row r="12" spans="1:15" ht="30">
      <c r="A12" s="242" t="s">
        <v>288</v>
      </c>
      <c r="B12" s="229" t="s">
        <v>64</v>
      </c>
      <c r="C12" s="162" t="s">
        <v>33</v>
      </c>
      <c r="D12" s="162" t="s">
        <v>207</v>
      </c>
      <c r="E12" s="162" t="s">
        <v>208</v>
      </c>
      <c r="F12" s="162" t="s">
        <v>284</v>
      </c>
      <c r="G12" s="241" t="s">
        <v>285</v>
      </c>
      <c r="H12" s="233">
        <v>1000000</v>
      </c>
      <c r="I12" s="233">
        <v>1000000</v>
      </c>
      <c r="J12" s="233">
        <v>1000000</v>
      </c>
      <c r="K12" s="233">
        <f>SUM(H12:J12)</f>
        <v>3000000</v>
      </c>
      <c r="L12" s="230"/>
    </row>
    <row r="13" spans="1:15">
      <c r="A13" s="74" t="s">
        <v>141</v>
      </c>
      <c r="B13" s="73"/>
      <c r="C13" s="162"/>
      <c r="D13" s="162"/>
      <c r="E13" s="162"/>
      <c r="F13" s="162"/>
      <c r="G13" s="241"/>
      <c r="H13" s="84">
        <f>H15</f>
        <v>1370000</v>
      </c>
      <c r="I13" s="84">
        <f t="shared" ref="I13:K13" si="0">I15</f>
        <v>1370000</v>
      </c>
      <c r="J13" s="84">
        <f t="shared" si="0"/>
        <v>1370000</v>
      </c>
      <c r="K13" s="84">
        <f t="shared" si="0"/>
        <v>4110000</v>
      </c>
      <c r="L13" s="84" t="str">
        <f>L15</f>
        <v>Х</v>
      </c>
    </row>
    <row r="14" spans="1:15">
      <c r="A14" s="242" t="s">
        <v>142</v>
      </c>
      <c r="B14" s="229"/>
      <c r="C14" s="162"/>
      <c r="D14" s="162"/>
      <c r="E14" s="162"/>
      <c r="F14" s="162"/>
      <c r="G14" s="241"/>
      <c r="H14" s="77"/>
      <c r="I14" s="77"/>
      <c r="J14" s="77"/>
      <c r="K14" s="77"/>
      <c r="L14" s="229"/>
    </row>
    <row r="15" spans="1:15" ht="30">
      <c r="A15" s="242" t="s">
        <v>143</v>
      </c>
      <c r="B15" s="229" t="s">
        <v>56</v>
      </c>
      <c r="C15" s="44"/>
      <c r="D15" s="44"/>
      <c r="E15" s="44"/>
      <c r="F15" s="44"/>
      <c r="G15" s="44"/>
      <c r="H15" s="77">
        <f>SUM(H8:H12)</f>
        <v>1370000</v>
      </c>
      <c r="I15" s="77">
        <f t="shared" ref="I15:K15" si="1">SUM(I8:I12)</f>
        <v>1370000</v>
      </c>
      <c r="J15" s="77">
        <f t="shared" si="1"/>
        <v>1370000</v>
      </c>
      <c r="K15" s="77">
        <f t="shared" si="1"/>
        <v>4110000</v>
      </c>
      <c r="L15" s="229" t="s">
        <v>5</v>
      </c>
      <c r="N15" s="163"/>
      <c r="O15" s="163"/>
    </row>
    <row r="16" spans="1:15" ht="25.5" customHeight="1">
      <c r="L16" s="36"/>
    </row>
    <row r="17" spans="1:12" ht="38.25" customHeight="1">
      <c r="A17" s="368" t="s">
        <v>14</v>
      </c>
      <c r="B17" s="368"/>
      <c r="C17" s="368"/>
      <c r="D17" s="368"/>
      <c r="E17" s="368"/>
      <c r="F17" s="368"/>
      <c r="G17" s="55"/>
      <c r="H17" s="56"/>
      <c r="I17" s="342" t="s">
        <v>159</v>
      </c>
      <c r="J17" s="342"/>
      <c r="L17" s="36"/>
    </row>
    <row r="18" spans="1:12">
      <c r="L18" s="36"/>
    </row>
  </sheetData>
  <mergeCells count="9">
    <mergeCell ref="J1:L1"/>
    <mergeCell ref="A17:F17"/>
    <mergeCell ref="I17:J17"/>
    <mergeCell ref="A2:L2"/>
    <mergeCell ref="A3:A5"/>
    <mergeCell ref="B3:B5"/>
    <mergeCell ref="C3:G4"/>
    <mergeCell ref="H3:K4"/>
    <mergeCell ref="L3:L5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70" fitToHeight="10" orientation="landscape" r:id="rId1"/>
  <headerFooter>
    <oddHeader>&amp;C&amp;P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I10"/>
  <sheetViews>
    <sheetView workbookViewId="0">
      <selection activeCell="B6" sqref="B6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7.85546875" style="2" customWidth="1"/>
    <col min="5" max="9" width="13.28515625" style="2" customWidth="1"/>
    <col min="10" max="16384" width="28.42578125" style="2"/>
  </cols>
  <sheetData>
    <row r="1" spans="1:9" ht="62.25" customHeight="1">
      <c r="F1" s="287" t="s">
        <v>84</v>
      </c>
      <c r="G1" s="287"/>
      <c r="H1" s="287"/>
      <c r="I1" s="287"/>
    </row>
    <row r="4" spans="1:9" ht="46.5" customHeight="1">
      <c r="A4" s="288" t="s">
        <v>344</v>
      </c>
      <c r="B4" s="288"/>
      <c r="C4" s="288"/>
      <c r="D4" s="288"/>
      <c r="E4" s="288"/>
      <c r="F4" s="288"/>
      <c r="G4" s="288"/>
      <c r="H4" s="288"/>
      <c r="I4" s="288"/>
    </row>
    <row r="5" spans="1:9" ht="28.5">
      <c r="A5" s="15" t="s">
        <v>9</v>
      </c>
      <c r="B5" s="284" t="s">
        <v>342</v>
      </c>
      <c r="C5" s="15" t="s">
        <v>10</v>
      </c>
      <c r="D5" s="15" t="s">
        <v>11</v>
      </c>
      <c r="E5" s="207" t="s">
        <v>135</v>
      </c>
      <c r="F5" s="207" t="s">
        <v>136</v>
      </c>
      <c r="G5" s="207" t="s">
        <v>137</v>
      </c>
      <c r="H5" s="207" t="s">
        <v>197</v>
      </c>
      <c r="I5" s="207" t="s">
        <v>298</v>
      </c>
    </row>
    <row r="6" spans="1:9" ht="57">
      <c r="A6" s="30"/>
      <c r="B6" s="3" t="s">
        <v>85</v>
      </c>
      <c r="C6" s="28"/>
      <c r="D6" s="28"/>
      <c r="E6" s="28"/>
      <c r="F6" s="28"/>
      <c r="G6" s="28"/>
      <c r="H6" s="28"/>
      <c r="I6" s="28"/>
    </row>
    <row r="7" spans="1:9" ht="85.5">
      <c r="A7" s="122">
        <v>1</v>
      </c>
      <c r="B7" s="120" t="s">
        <v>235</v>
      </c>
      <c r="C7" s="120" t="s">
        <v>12</v>
      </c>
      <c r="D7" s="25" t="s">
        <v>239</v>
      </c>
      <c r="E7" s="120">
        <v>0</v>
      </c>
      <c r="F7" s="120">
        <v>0</v>
      </c>
      <c r="G7" s="120">
        <v>0</v>
      </c>
      <c r="H7" s="120">
        <v>0</v>
      </c>
      <c r="I7" s="120">
        <v>0</v>
      </c>
    </row>
    <row r="8" spans="1:9" ht="28.5">
      <c r="A8" s="122">
        <v>2</v>
      </c>
      <c r="B8" s="145" t="s">
        <v>261</v>
      </c>
      <c r="C8" s="120" t="s">
        <v>236</v>
      </c>
      <c r="D8" s="120" t="s">
        <v>237</v>
      </c>
      <c r="E8" s="31">
        <f>80559000/12562300</f>
        <v>6.4127588100905086</v>
      </c>
      <c r="F8" s="207">
        <v>6.51</v>
      </c>
      <c r="G8" s="207">
        <v>6.83</v>
      </c>
      <c r="H8" s="207">
        <v>6.92</v>
      </c>
      <c r="I8" s="120">
        <v>6.98</v>
      </c>
    </row>
    <row r="10" spans="1:9" ht="37.5" customHeight="1">
      <c r="A10" s="286" t="s">
        <v>14</v>
      </c>
      <c r="B10" s="290"/>
      <c r="C10" s="290"/>
      <c r="D10" s="290"/>
      <c r="E10" s="290"/>
      <c r="H10" s="290" t="s">
        <v>13</v>
      </c>
      <c r="I10" s="290"/>
    </row>
  </sheetData>
  <mergeCells count="4">
    <mergeCell ref="F1:I1"/>
    <mergeCell ref="A4:I4"/>
    <mergeCell ref="A10:E10"/>
    <mergeCell ref="H10:I10"/>
  </mergeCells>
  <pageMargins left="0.70866141732283472" right="0.70866141732283472" top="0.74803149606299213" bottom="0.74803149606299213" header="0.31496062992125984" footer="0.31496062992125984"/>
  <pageSetup paperSize="9" scale="92" fitToHeight="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L15"/>
  <sheetViews>
    <sheetView view="pageBreakPreview" topLeftCell="A4" zoomScaleNormal="100" zoomScaleSheetLayoutView="100" workbookViewId="0">
      <selection activeCell="G12" sqref="G12"/>
    </sheetView>
  </sheetViews>
  <sheetFormatPr defaultColWidth="9.140625" defaultRowHeight="15"/>
  <cols>
    <col min="1" max="1" width="43.85546875" style="10" customWidth="1"/>
    <col min="2" max="2" width="33.28515625" style="9" customWidth="1"/>
    <col min="3" max="3" width="6.28515625" style="10" bestFit="1" customWidth="1"/>
    <col min="4" max="4" width="5.7109375" style="10" bestFit="1" customWidth="1"/>
    <col min="5" max="5" width="5.7109375" style="10" customWidth="1"/>
    <col min="6" max="6" width="9.5703125" style="10" bestFit="1" customWidth="1"/>
    <col min="7" max="7" width="3.7109375" style="10" bestFit="1" customWidth="1"/>
    <col min="8" max="8" width="15.5703125" style="10" bestFit="1" customWidth="1"/>
    <col min="9" max="9" width="14.28515625" style="10" bestFit="1" customWidth="1"/>
    <col min="10" max="10" width="14.42578125" style="10" bestFit="1" customWidth="1"/>
    <col min="11" max="11" width="15.5703125" style="10" bestFit="1" customWidth="1"/>
    <col min="12" max="12" width="39" style="54" customWidth="1"/>
    <col min="13" max="16384" width="9.140625" style="9"/>
  </cols>
  <sheetData>
    <row r="1" spans="1:12" ht="66.75" customHeight="1">
      <c r="I1" s="189"/>
      <c r="J1" s="372" t="s">
        <v>86</v>
      </c>
      <c r="K1" s="372"/>
      <c r="L1" s="372"/>
    </row>
    <row r="2" spans="1:12" ht="68.25" customHeight="1">
      <c r="A2" s="375" t="s">
        <v>125</v>
      </c>
      <c r="B2" s="375"/>
      <c r="C2" s="375"/>
      <c r="D2" s="375"/>
      <c r="E2" s="375"/>
      <c r="F2" s="375"/>
      <c r="G2" s="375"/>
      <c r="H2" s="375"/>
      <c r="I2" s="375"/>
      <c r="J2" s="375"/>
      <c r="K2" s="375"/>
      <c r="L2" s="375"/>
    </row>
    <row r="3" spans="1:12" ht="15" customHeight="1">
      <c r="A3" s="317" t="s">
        <v>133</v>
      </c>
      <c r="B3" s="317" t="s">
        <v>1</v>
      </c>
      <c r="C3" s="371" t="s">
        <v>0</v>
      </c>
      <c r="D3" s="371"/>
      <c r="E3" s="371"/>
      <c r="F3" s="371"/>
      <c r="G3" s="371"/>
      <c r="H3" s="317" t="s">
        <v>93</v>
      </c>
      <c r="I3" s="317"/>
      <c r="J3" s="317"/>
      <c r="K3" s="317"/>
      <c r="L3" s="317" t="s">
        <v>16</v>
      </c>
    </row>
    <row r="4" spans="1:12">
      <c r="A4" s="317"/>
      <c r="B4" s="317"/>
      <c r="C4" s="371"/>
      <c r="D4" s="371"/>
      <c r="E4" s="371"/>
      <c r="F4" s="371"/>
      <c r="G4" s="371"/>
      <c r="H4" s="317"/>
      <c r="I4" s="317"/>
      <c r="J4" s="317"/>
      <c r="K4" s="317"/>
      <c r="L4" s="317"/>
    </row>
    <row r="5" spans="1:12" ht="30">
      <c r="A5" s="317"/>
      <c r="B5" s="317"/>
      <c r="C5" s="175" t="s">
        <v>1</v>
      </c>
      <c r="D5" s="175" t="s">
        <v>198</v>
      </c>
      <c r="E5" s="175" t="s">
        <v>199</v>
      </c>
      <c r="F5" s="175" t="s">
        <v>2</v>
      </c>
      <c r="G5" s="175" t="s">
        <v>3</v>
      </c>
      <c r="H5" s="208" t="s">
        <v>137</v>
      </c>
      <c r="I5" s="208" t="s">
        <v>197</v>
      </c>
      <c r="J5" s="208" t="s">
        <v>298</v>
      </c>
      <c r="K5" s="170" t="s">
        <v>4</v>
      </c>
      <c r="L5" s="317"/>
    </row>
    <row r="6" spans="1:12" ht="60">
      <c r="A6" s="176" t="s">
        <v>88</v>
      </c>
      <c r="B6" s="170"/>
      <c r="C6" s="170"/>
      <c r="D6" s="170"/>
      <c r="E6" s="170"/>
      <c r="F6" s="170"/>
      <c r="G6" s="170"/>
      <c r="H6" s="170"/>
      <c r="I6" s="170"/>
      <c r="J6" s="170"/>
      <c r="K6" s="170"/>
      <c r="L6" s="170"/>
    </row>
    <row r="7" spans="1:12" ht="45">
      <c r="A7" s="176" t="s">
        <v>58</v>
      </c>
      <c r="B7" s="172"/>
      <c r="C7" s="172"/>
      <c r="D7" s="172"/>
      <c r="E7" s="172"/>
      <c r="F7" s="172"/>
      <c r="G7" s="172"/>
      <c r="H7" s="172"/>
      <c r="I7" s="172"/>
      <c r="J7" s="172"/>
      <c r="K7" s="172"/>
      <c r="L7" s="172"/>
    </row>
    <row r="8" spans="1:12" ht="150">
      <c r="A8" s="220" t="s">
        <v>164</v>
      </c>
      <c r="B8" s="214" t="s">
        <v>56</v>
      </c>
      <c r="C8" s="47" t="s">
        <v>33</v>
      </c>
      <c r="D8" s="128" t="s">
        <v>200</v>
      </c>
      <c r="E8" s="128" t="s">
        <v>211</v>
      </c>
      <c r="F8" s="125">
        <v>1230000010</v>
      </c>
      <c r="G8" s="47" t="s">
        <v>91</v>
      </c>
      <c r="H8" s="47">
        <v>89156000</v>
      </c>
      <c r="I8" s="47">
        <f>H8</f>
        <v>89156000</v>
      </c>
      <c r="J8" s="47">
        <f>I8</f>
        <v>89156000</v>
      </c>
      <c r="K8" s="48">
        <f>SUM(H8:J8)</f>
        <v>267468000</v>
      </c>
      <c r="L8" s="211" t="s">
        <v>301</v>
      </c>
    </row>
    <row r="9" spans="1:12" ht="45">
      <c r="A9" s="176" t="s">
        <v>124</v>
      </c>
      <c r="B9" s="173" t="s">
        <v>56</v>
      </c>
      <c r="C9" s="47" t="s">
        <v>33</v>
      </c>
      <c r="D9" s="128" t="s">
        <v>200</v>
      </c>
      <c r="E9" s="128" t="s">
        <v>211</v>
      </c>
      <c r="F9" s="57">
        <v>1230000020</v>
      </c>
      <c r="G9" s="57">
        <v>244</v>
      </c>
      <c r="H9" s="47">
        <v>51000000</v>
      </c>
      <c r="I9" s="47">
        <v>0</v>
      </c>
      <c r="J9" s="47">
        <v>0</v>
      </c>
      <c r="K9" s="48">
        <f>SUM(H9:J9)</f>
        <v>51000000</v>
      </c>
      <c r="L9" s="208" t="s">
        <v>300</v>
      </c>
    </row>
    <row r="10" spans="1:12" ht="30">
      <c r="A10" s="242" t="s">
        <v>303</v>
      </c>
      <c r="B10" s="225" t="s">
        <v>56</v>
      </c>
      <c r="C10" s="47" t="s">
        <v>33</v>
      </c>
      <c r="D10" s="128" t="s">
        <v>200</v>
      </c>
      <c r="E10" s="128" t="s">
        <v>211</v>
      </c>
      <c r="F10" s="57">
        <v>1230000030</v>
      </c>
      <c r="G10" s="57">
        <v>244</v>
      </c>
      <c r="H10" s="47">
        <v>3000000</v>
      </c>
      <c r="I10" s="47">
        <v>0</v>
      </c>
      <c r="J10" s="47">
        <v>0</v>
      </c>
      <c r="K10" s="48">
        <f>SUM(H10:J10)</f>
        <v>3000000</v>
      </c>
      <c r="L10" s="224" t="s">
        <v>304</v>
      </c>
    </row>
    <row r="11" spans="1:12">
      <c r="A11" s="74" t="s">
        <v>141</v>
      </c>
      <c r="B11" s="75"/>
      <c r="C11" s="47"/>
      <c r="D11" s="47"/>
      <c r="E11" s="47"/>
      <c r="F11" s="57"/>
      <c r="G11" s="57"/>
      <c r="H11" s="46">
        <f>H13</f>
        <v>143156000</v>
      </c>
      <c r="I11" s="46">
        <f t="shared" ref="I11:L11" si="0">I13</f>
        <v>89156000</v>
      </c>
      <c r="J11" s="46">
        <f t="shared" si="0"/>
        <v>89156000</v>
      </c>
      <c r="K11" s="46">
        <f t="shared" si="0"/>
        <v>321468000</v>
      </c>
      <c r="L11" s="46" t="str">
        <f t="shared" si="0"/>
        <v>Х</v>
      </c>
    </row>
    <row r="12" spans="1:12">
      <c r="A12" s="176" t="s">
        <v>142</v>
      </c>
      <c r="B12" s="171"/>
      <c r="C12" s="47"/>
      <c r="D12" s="47"/>
      <c r="E12" s="47"/>
      <c r="F12" s="57"/>
      <c r="G12" s="57"/>
      <c r="H12" s="47"/>
      <c r="I12" s="47"/>
      <c r="J12" s="47"/>
      <c r="K12" s="48"/>
      <c r="L12" s="170"/>
    </row>
    <row r="13" spans="1:12" s="43" customFormat="1" ht="30">
      <c r="A13" s="76" t="s">
        <v>143</v>
      </c>
      <c r="B13" s="174" t="s">
        <v>56</v>
      </c>
      <c r="C13" s="49"/>
      <c r="D13" s="49"/>
      <c r="E13" s="49"/>
      <c r="F13" s="49"/>
      <c r="G13" s="49"/>
      <c r="H13" s="47">
        <f>SUM(H8:H10)</f>
        <v>143156000</v>
      </c>
      <c r="I13" s="47">
        <f t="shared" ref="I13:K13" si="1">SUM(I8:I10)</f>
        <v>89156000</v>
      </c>
      <c r="J13" s="47">
        <f t="shared" si="1"/>
        <v>89156000</v>
      </c>
      <c r="K13" s="47">
        <f t="shared" si="1"/>
        <v>321468000</v>
      </c>
      <c r="L13" s="170" t="s">
        <v>5</v>
      </c>
    </row>
    <row r="14" spans="1:12" s="10" customFormat="1">
      <c r="B14" s="9"/>
      <c r="L14" s="54"/>
    </row>
    <row r="15" spans="1:12" s="10" customFormat="1" ht="41.25" customHeight="1">
      <c r="A15" s="373" t="s">
        <v>14</v>
      </c>
      <c r="B15" s="374"/>
      <c r="C15" s="374"/>
      <c r="D15" s="374"/>
      <c r="E15" s="374"/>
      <c r="F15" s="374"/>
      <c r="G15" s="190"/>
      <c r="H15" s="190"/>
      <c r="I15" s="374" t="s">
        <v>13</v>
      </c>
      <c r="J15" s="374"/>
      <c r="L15" s="54"/>
    </row>
  </sheetData>
  <mergeCells count="9">
    <mergeCell ref="J1:L1"/>
    <mergeCell ref="A15:F15"/>
    <mergeCell ref="I15:J15"/>
    <mergeCell ref="A2:L2"/>
    <mergeCell ref="A3:A5"/>
    <mergeCell ref="B3:B5"/>
    <mergeCell ref="C3:G4"/>
    <mergeCell ref="H3:K4"/>
    <mergeCell ref="L3:L5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7" fitToHeight="6" orientation="landscape" r:id="rId1"/>
  <headerFooter>
    <oddHeader>&amp;C&amp;P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I10"/>
  <sheetViews>
    <sheetView workbookViewId="0">
      <selection activeCell="B6" sqref="B6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7109375" style="2" customWidth="1"/>
    <col min="5" max="9" width="13.28515625" style="2" customWidth="1"/>
    <col min="10" max="16384" width="28.42578125" style="2"/>
  </cols>
  <sheetData>
    <row r="1" spans="1:9" ht="48.75" customHeight="1">
      <c r="F1" s="287" t="s">
        <v>96</v>
      </c>
      <c r="G1" s="287"/>
      <c r="H1" s="287"/>
      <c r="I1" s="287"/>
    </row>
    <row r="4" spans="1:9" ht="31.5" customHeight="1">
      <c r="A4" s="288" t="s">
        <v>345</v>
      </c>
      <c r="B4" s="288"/>
      <c r="C4" s="288"/>
      <c r="D4" s="288"/>
      <c r="E4" s="288"/>
      <c r="F4" s="288"/>
      <c r="G4" s="288"/>
      <c r="H4" s="288"/>
      <c r="I4" s="288"/>
    </row>
    <row r="5" spans="1:9" ht="28.5">
      <c r="A5" s="15" t="s">
        <v>9</v>
      </c>
      <c r="B5" s="284" t="s">
        <v>342</v>
      </c>
      <c r="C5" s="15" t="s">
        <v>10</v>
      </c>
      <c r="D5" s="15" t="s">
        <v>11</v>
      </c>
      <c r="E5" s="207" t="s">
        <v>135</v>
      </c>
      <c r="F5" s="207" t="s">
        <v>136</v>
      </c>
      <c r="G5" s="207" t="s">
        <v>137</v>
      </c>
      <c r="H5" s="207" t="s">
        <v>197</v>
      </c>
      <c r="I5" s="207" t="s">
        <v>298</v>
      </c>
    </row>
    <row r="6" spans="1:9" ht="28.5">
      <c r="A6" s="30"/>
      <c r="B6" s="3" t="str">
        <f>'ПР4. 19.ПП4.Благ.2.Мер.'!A6</f>
        <v>Цель подпрограммы: организация благоустройства территории</v>
      </c>
      <c r="C6" s="28"/>
      <c r="D6" s="28"/>
      <c r="E6" s="28"/>
      <c r="F6" s="28"/>
      <c r="G6" s="28"/>
      <c r="H6" s="28"/>
      <c r="I6" s="28"/>
    </row>
    <row r="7" spans="1:9" ht="57">
      <c r="A7" s="122">
        <v>1</v>
      </c>
      <c r="B7" s="139" t="s">
        <v>238</v>
      </c>
      <c r="C7" s="120" t="s">
        <v>12</v>
      </c>
      <c r="D7" s="120" t="s">
        <v>237</v>
      </c>
      <c r="E7" s="120">
        <v>100</v>
      </c>
      <c r="F7" s="120">
        <v>100</v>
      </c>
      <c r="G7" s="120">
        <v>100</v>
      </c>
      <c r="H7" s="120">
        <v>100</v>
      </c>
      <c r="I7" s="120">
        <v>100</v>
      </c>
    </row>
    <row r="8" spans="1:9" ht="71.25">
      <c r="A8" s="269">
        <v>2</v>
      </c>
      <c r="B8" s="139" t="s">
        <v>322</v>
      </c>
      <c r="C8" s="268" t="s">
        <v>12</v>
      </c>
      <c r="D8" s="268" t="s">
        <v>237</v>
      </c>
      <c r="E8" s="31">
        <f>(2757612.1*100/77380000)</f>
        <v>3.5637271904884984</v>
      </c>
      <c r="F8" s="31">
        <f>2757612.1*100/77380000</f>
        <v>3.5637271904884984</v>
      </c>
      <c r="G8" s="31">
        <f>2757612.1*100/77380000</f>
        <v>3.5637271904884984</v>
      </c>
      <c r="H8" s="31">
        <f>2757612.1*100/77380000</f>
        <v>3.5637271904884984</v>
      </c>
      <c r="I8" s="31">
        <f>2757612.1*100/77380000</f>
        <v>3.5637271904884984</v>
      </c>
    </row>
    <row r="10" spans="1:9" ht="37.5" customHeight="1">
      <c r="A10" s="286" t="s">
        <v>14</v>
      </c>
      <c r="B10" s="290"/>
      <c r="C10" s="290"/>
      <c r="D10" s="290"/>
      <c r="E10" s="290"/>
      <c r="H10" s="290" t="s">
        <v>13</v>
      </c>
      <c r="I10" s="290"/>
    </row>
  </sheetData>
  <mergeCells count="4">
    <mergeCell ref="F1:I1"/>
    <mergeCell ref="A4:I4"/>
    <mergeCell ref="A10:E10"/>
    <mergeCell ref="H10:I10"/>
  </mergeCells>
  <pageMargins left="0.70866141732283472" right="0.70866141732283472" top="0.74803149606299213" bottom="0.74803149606299213" header="0.31496062992125984" footer="0.31496062992125984"/>
  <pageSetup paperSize="9" scale="94" fitToHeight="5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L21"/>
  <sheetViews>
    <sheetView view="pageBreakPreview" topLeftCell="A4" zoomScaleNormal="100" zoomScaleSheetLayoutView="100" workbookViewId="0">
      <selection activeCell="G12" sqref="G12"/>
    </sheetView>
  </sheetViews>
  <sheetFormatPr defaultColWidth="9.140625" defaultRowHeight="15"/>
  <cols>
    <col min="1" max="1" width="42.7109375" style="236" customWidth="1"/>
    <col min="2" max="2" width="36.85546875" style="36" customWidth="1"/>
    <col min="3" max="3" width="6.28515625" style="50" bestFit="1" customWidth="1"/>
    <col min="4" max="4" width="5.7109375" style="50" bestFit="1" customWidth="1"/>
    <col min="5" max="5" width="5.7109375" style="50" customWidth="1"/>
    <col min="6" max="6" width="11" style="50" bestFit="1" customWidth="1"/>
    <col min="7" max="7" width="3.7109375" style="50" bestFit="1" customWidth="1"/>
    <col min="8" max="8" width="15.85546875" style="236" bestFit="1" customWidth="1"/>
    <col min="9" max="10" width="14.28515625" style="236" bestFit="1" customWidth="1"/>
    <col min="11" max="11" width="15.42578125" style="236" bestFit="1" customWidth="1"/>
    <col min="12" max="12" width="39.140625" style="51" customWidth="1"/>
    <col min="13" max="16384" width="9.140625" style="36"/>
  </cols>
  <sheetData>
    <row r="1" spans="1:12" ht="36" customHeight="1">
      <c r="A1" s="236" t="s">
        <v>253</v>
      </c>
      <c r="I1" s="232"/>
      <c r="J1" s="376" t="s">
        <v>98</v>
      </c>
      <c r="K1" s="376"/>
      <c r="L1" s="376"/>
    </row>
    <row r="2" spans="1:12" ht="46.5" customHeight="1">
      <c r="A2" s="322" t="s">
        <v>126</v>
      </c>
      <c r="B2" s="322"/>
      <c r="C2" s="322"/>
      <c r="D2" s="322"/>
      <c r="E2" s="322"/>
      <c r="F2" s="322"/>
      <c r="G2" s="322"/>
      <c r="H2" s="322"/>
      <c r="I2" s="322"/>
      <c r="J2" s="322"/>
      <c r="K2" s="322"/>
      <c r="L2" s="322"/>
    </row>
    <row r="3" spans="1:12" ht="15" customHeight="1">
      <c r="A3" s="317" t="s">
        <v>133</v>
      </c>
      <c r="B3" s="317" t="s">
        <v>1</v>
      </c>
      <c r="C3" s="371" t="s">
        <v>0</v>
      </c>
      <c r="D3" s="371"/>
      <c r="E3" s="371"/>
      <c r="F3" s="371"/>
      <c r="G3" s="371"/>
      <c r="H3" s="317" t="s">
        <v>93</v>
      </c>
      <c r="I3" s="317"/>
      <c r="J3" s="317"/>
      <c r="K3" s="317"/>
      <c r="L3" s="317" t="s">
        <v>16</v>
      </c>
    </row>
    <row r="4" spans="1:12">
      <c r="A4" s="317"/>
      <c r="B4" s="317"/>
      <c r="C4" s="371"/>
      <c r="D4" s="371"/>
      <c r="E4" s="371"/>
      <c r="F4" s="371"/>
      <c r="G4" s="371"/>
      <c r="H4" s="317"/>
      <c r="I4" s="317"/>
      <c r="J4" s="317"/>
      <c r="K4" s="317"/>
      <c r="L4" s="317"/>
    </row>
    <row r="5" spans="1:12" ht="30">
      <c r="A5" s="317"/>
      <c r="B5" s="317"/>
      <c r="C5" s="241" t="s">
        <v>1</v>
      </c>
      <c r="D5" s="241" t="s">
        <v>15</v>
      </c>
      <c r="E5" s="241"/>
      <c r="F5" s="241" t="s">
        <v>2</v>
      </c>
      <c r="G5" s="241" t="s">
        <v>3</v>
      </c>
      <c r="H5" s="229" t="s">
        <v>137</v>
      </c>
      <c r="I5" s="229" t="s">
        <v>197</v>
      </c>
      <c r="J5" s="229" t="s">
        <v>298</v>
      </c>
      <c r="K5" s="229" t="s">
        <v>4</v>
      </c>
      <c r="L5" s="317"/>
    </row>
    <row r="6" spans="1:12" ht="30">
      <c r="A6" s="242" t="s">
        <v>97</v>
      </c>
      <c r="B6" s="229"/>
      <c r="C6" s="229"/>
      <c r="D6" s="229"/>
      <c r="E6" s="229"/>
      <c r="F6" s="229"/>
      <c r="G6" s="229"/>
      <c r="H6" s="229"/>
      <c r="I6" s="229"/>
      <c r="J6" s="229"/>
      <c r="K6" s="229"/>
      <c r="L6" s="229"/>
    </row>
    <row r="7" spans="1:12" ht="45">
      <c r="A7" s="242" t="s">
        <v>89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228"/>
    </row>
    <row r="8" spans="1:12" ht="29.25" customHeight="1">
      <c r="A8" s="377" t="s">
        <v>110</v>
      </c>
      <c r="B8" s="237" t="s">
        <v>56</v>
      </c>
      <c r="C8" s="57" t="s">
        <v>33</v>
      </c>
      <c r="D8" s="128" t="s">
        <v>204</v>
      </c>
      <c r="E8" s="128" t="s">
        <v>205</v>
      </c>
      <c r="F8" s="57">
        <v>1240000010</v>
      </c>
      <c r="G8" s="57">
        <v>244</v>
      </c>
      <c r="H8" s="47">
        <v>19215000</v>
      </c>
      <c r="I8" s="47">
        <f>H8</f>
        <v>19215000</v>
      </c>
      <c r="J8" s="47">
        <f>I8</f>
        <v>19215000</v>
      </c>
      <c r="K8" s="48">
        <f>J8+I8+H8</f>
        <v>57645000</v>
      </c>
      <c r="L8" s="317" t="s">
        <v>134</v>
      </c>
    </row>
    <row r="9" spans="1:12" ht="30.75" customHeight="1">
      <c r="A9" s="377"/>
      <c r="B9" s="237" t="s">
        <v>56</v>
      </c>
      <c r="C9" s="57" t="s">
        <v>33</v>
      </c>
      <c r="D9" s="128" t="s">
        <v>204</v>
      </c>
      <c r="E9" s="128" t="s">
        <v>205</v>
      </c>
      <c r="F9" s="57">
        <v>1240000010</v>
      </c>
      <c r="G9" s="57" t="s">
        <v>91</v>
      </c>
      <c r="H9" s="47">
        <v>28644866</v>
      </c>
      <c r="I9" s="47">
        <v>28644866</v>
      </c>
      <c r="J9" s="47">
        <v>28644866</v>
      </c>
      <c r="K9" s="48">
        <f>J9+I9+H9</f>
        <v>85934598</v>
      </c>
      <c r="L9" s="317"/>
    </row>
    <row r="10" spans="1:12" ht="28.5" customHeight="1">
      <c r="A10" s="377" t="s">
        <v>59</v>
      </c>
      <c r="B10" s="237" t="s">
        <v>56</v>
      </c>
      <c r="C10" s="47" t="s">
        <v>33</v>
      </c>
      <c r="D10" s="128" t="s">
        <v>204</v>
      </c>
      <c r="E10" s="128" t="s">
        <v>205</v>
      </c>
      <c r="F10" s="57">
        <v>1240000020</v>
      </c>
      <c r="G10" s="48" t="s">
        <v>90</v>
      </c>
      <c r="H10" s="47">
        <v>186000</v>
      </c>
      <c r="I10" s="47">
        <f>H10</f>
        <v>186000</v>
      </c>
      <c r="J10" s="47">
        <f>I10</f>
        <v>186000</v>
      </c>
      <c r="K10" s="48">
        <f t="shared" ref="K10:K15" si="0">SUM(H10:J10)</f>
        <v>558000</v>
      </c>
      <c r="L10" s="317" t="s">
        <v>140</v>
      </c>
    </row>
    <row r="11" spans="1:12" ht="30.75" customHeight="1">
      <c r="A11" s="377"/>
      <c r="B11" s="237" t="s">
        <v>56</v>
      </c>
      <c r="C11" s="47" t="s">
        <v>33</v>
      </c>
      <c r="D11" s="128" t="s">
        <v>204</v>
      </c>
      <c r="E11" s="128" t="s">
        <v>205</v>
      </c>
      <c r="F11" s="57">
        <v>1240000020</v>
      </c>
      <c r="G11" s="48" t="s">
        <v>91</v>
      </c>
      <c r="H11" s="47">
        <v>13089876</v>
      </c>
      <c r="I11" s="47">
        <v>13089876</v>
      </c>
      <c r="J11" s="47">
        <v>13089876</v>
      </c>
      <c r="K11" s="48">
        <f t="shared" si="0"/>
        <v>39269628</v>
      </c>
      <c r="L11" s="317"/>
    </row>
    <row r="12" spans="1:12" ht="30">
      <c r="A12" s="242" t="s">
        <v>60</v>
      </c>
      <c r="B12" s="237" t="s">
        <v>56</v>
      </c>
      <c r="C12" s="47" t="s">
        <v>33</v>
      </c>
      <c r="D12" s="128" t="s">
        <v>204</v>
      </c>
      <c r="E12" s="128" t="s">
        <v>205</v>
      </c>
      <c r="F12" s="57">
        <v>1240000030</v>
      </c>
      <c r="G12" s="47" t="s">
        <v>90</v>
      </c>
      <c r="H12" s="47">
        <v>325995</v>
      </c>
      <c r="I12" s="47">
        <v>325995</v>
      </c>
      <c r="J12" s="47">
        <v>325995</v>
      </c>
      <c r="K12" s="48">
        <f t="shared" si="0"/>
        <v>977985</v>
      </c>
      <c r="L12" s="229" t="s">
        <v>101</v>
      </c>
    </row>
    <row r="13" spans="1:12" ht="60">
      <c r="A13" s="242" t="s">
        <v>318</v>
      </c>
      <c r="B13" s="237" t="s">
        <v>56</v>
      </c>
      <c r="C13" s="59">
        <v>801</v>
      </c>
      <c r="D13" s="128" t="s">
        <v>204</v>
      </c>
      <c r="E13" s="128" t="s">
        <v>205</v>
      </c>
      <c r="F13" s="57">
        <v>1240000040</v>
      </c>
      <c r="G13" s="59">
        <v>870</v>
      </c>
      <c r="H13" s="47">
        <v>1500000</v>
      </c>
      <c r="I13" s="47">
        <v>0</v>
      </c>
      <c r="J13" s="47">
        <v>0</v>
      </c>
      <c r="K13" s="48">
        <f t="shared" ref="K13" si="1">SUM(H13:J13)</f>
        <v>1500000</v>
      </c>
      <c r="L13" s="229" t="s">
        <v>129</v>
      </c>
    </row>
    <row r="14" spans="1:12" ht="75">
      <c r="A14" s="242" t="s">
        <v>114</v>
      </c>
      <c r="B14" s="237" t="s">
        <v>56</v>
      </c>
      <c r="C14" s="47" t="s">
        <v>33</v>
      </c>
      <c r="D14" s="128" t="s">
        <v>204</v>
      </c>
      <c r="E14" s="128" t="s">
        <v>205</v>
      </c>
      <c r="F14" s="57">
        <v>1240000060</v>
      </c>
      <c r="G14" s="59">
        <v>244</v>
      </c>
      <c r="H14" s="47">
        <v>100000</v>
      </c>
      <c r="I14" s="47">
        <v>100000</v>
      </c>
      <c r="J14" s="47">
        <v>100000</v>
      </c>
      <c r="K14" s="48">
        <f t="shared" si="0"/>
        <v>300000</v>
      </c>
      <c r="L14" s="229" t="s">
        <v>129</v>
      </c>
    </row>
    <row r="15" spans="1:12" ht="30">
      <c r="A15" s="242" t="s">
        <v>127</v>
      </c>
      <c r="B15" s="237" t="s">
        <v>56</v>
      </c>
      <c r="C15" s="47" t="s">
        <v>33</v>
      </c>
      <c r="D15" s="128" t="s">
        <v>204</v>
      </c>
      <c r="E15" s="128" t="s">
        <v>205</v>
      </c>
      <c r="F15" s="57">
        <v>1240000070</v>
      </c>
      <c r="G15" s="59">
        <v>244</v>
      </c>
      <c r="H15" s="47">
        <v>28789380</v>
      </c>
      <c r="I15" s="47">
        <v>28789380</v>
      </c>
      <c r="J15" s="47">
        <v>28789380</v>
      </c>
      <c r="K15" s="48">
        <f t="shared" si="0"/>
        <v>86368140</v>
      </c>
      <c r="L15" s="229" t="s">
        <v>128</v>
      </c>
    </row>
    <row r="16" spans="1:12">
      <c r="A16" s="74" t="s">
        <v>141</v>
      </c>
      <c r="B16" s="75"/>
      <c r="C16" s="47"/>
      <c r="D16" s="47"/>
      <c r="E16" s="47"/>
      <c r="F16" s="58"/>
      <c r="G16" s="59"/>
      <c r="H16" s="46">
        <f>H18+H19</f>
        <v>91851117</v>
      </c>
      <c r="I16" s="46">
        <f t="shared" ref="I16:K16" si="2">I18+I19</f>
        <v>90351117</v>
      </c>
      <c r="J16" s="46">
        <f t="shared" si="2"/>
        <v>90351117</v>
      </c>
      <c r="K16" s="46">
        <f t="shared" si="2"/>
        <v>272553351</v>
      </c>
      <c r="L16" s="46" t="str">
        <f t="shared" ref="L16" si="3">L18</f>
        <v>Х</v>
      </c>
    </row>
    <row r="17" spans="1:12">
      <c r="A17" s="242" t="s">
        <v>142</v>
      </c>
      <c r="B17" s="234"/>
      <c r="C17" s="47"/>
      <c r="D17" s="47"/>
      <c r="E17" s="47"/>
      <c r="F17" s="58"/>
      <c r="G17" s="59"/>
      <c r="H17" s="47"/>
      <c r="I17" s="47"/>
      <c r="J17" s="47"/>
      <c r="K17" s="47"/>
      <c r="L17" s="229"/>
    </row>
    <row r="18" spans="1:12" ht="30">
      <c r="A18" s="76" t="s">
        <v>143</v>
      </c>
      <c r="B18" s="235" t="s">
        <v>56</v>
      </c>
      <c r="C18" s="45"/>
      <c r="D18" s="45"/>
      <c r="E18" s="45"/>
      <c r="F18" s="45"/>
      <c r="G18" s="45"/>
      <c r="H18" s="47">
        <f>SUM(H8:H12,H14:H15)</f>
        <v>90351117</v>
      </c>
      <c r="I18" s="47">
        <f t="shared" ref="I18:K18" si="4">SUM(I8:I12,I14:I15)</f>
        <v>90351117</v>
      </c>
      <c r="J18" s="47">
        <f t="shared" si="4"/>
        <v>90351117</v>
      </c>
      <c r="K18" s="47">
        <f t="shared" si="4"/>
        <v>271053351</v>
      </c>
      <c r="L18" s="229" t="s">
        <v>5</v>
      </c>
    </row>
    <row r="19" spans="1:12" ht="45">
      <c r="A19" s="76" t="s">
        <v>324</v>
      </c>
      <c r="B19" s="275" t="s">
        <v>323</v>
      </c>
      <c r="C19" s="45"/>
      <c r="D19" s="45"/>
      <c r="E19" s="45"/>
      <c r="F19" s="45"/>
      <c r="G19" s="45"/>
      <c r="H19" s="47">
        <f>H13</f>
        <v>1500000</v>
      </c>
      <c r="I19" s="47">
        <f t="shared" ref="I19:K19" si="5">I13</f>
        <v>0</v>
      </c>
      <c r="J19" s="47">
        <f t="shared" si="5"/>
        <v>0</v>
      </c>
      <c r="K19" s="47">
        <f t="shared" si="5"/>
        <v>1500000</v>
      </c>
      <c r="L19" s="274" t="s">
        <v>5</v>
      </c>
    </row>
    <row r="20" spans="1:12" s="236" customFormat="1" ht="12" customHeight="1">
      <c r="B20" s="36"/>
      <c r="C20" s="50"/>
      <c r="D20" s="50"/>
      <c r="E20" s="50"/>
      <c r="F20" s="50"/>
      <c r="G20" s="50"/>
      <c r="H20" s="52"/>
      <c r="I20" s="52"/>
      <c r="L20" s="51"/>
    </row>
    <row r="21" spans="1:12" s="236" customFormat="1" ht="38.25" customHeight="1">
      <c r="A21" s="368" t="s">
        <v>14</v>
      </c>
      <c r="B21" s="369"/>
      <c r="C21" s="369"/>
      <c r="D21" s="369"/>
      <c r="E21" s="369"/>
      <c r="F21" s="369"/>
      <c r="G21" s="55"/>
      <c r="H21" s="56"/>
      <c r="I21" s="369" t="s">
        <v>13</v>
      </c>
      <c r="J21" s="369"/>
      <c r="L21" s="51"/>
    </row>
  </sheetData>
  <mergeCells count="13">
    <mergeCell ref="A21:F21"/>
    <mergeCell ref="I21:J21"/>
    <mergeCell ref="J1:L1"/>
    <mergeCell ref="A2:L2"/>
    <mergeCell ref="A3:A5"/>
    <mergeCell ref="B3:B5"/>
    <mergeCell ref="C3:G4"/>
    <mergeCell ref="H3:K4"/>
    <mergeCell ref="L3:L5"/>
    <mergeCell ref="L8:L9"/>
    <mergeCell ref="A8:A9"/>
    <mergeCell ref="A10:A11"/>
    <mergeCell ref="L10:L11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5" fitToHeight="10" orientation="landscape" r:id="rId1"/>
  <headerFooter>
    <oddHeader>&amp;C&amp;P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FFFF00"/>
  </sheetPr>
  <dimension ref="A1:M61"/>
  <sheetViews>
    <sheetView view="pageBreakPreview" zoomScale="85" zoomScaleNormal="100" zoomScaleSheetLayoutView="85" workbookViewId="0">
      <selection activeCell="H20" sqref="H20:K22"/>
    </sheetView>
  </sheetViews>
  <sheetFormatPr defaultColWidth="9.140625" defaultRowHeight="15"/>
  <cols>
    <col min="1" max="1" width="17.140625" style="9" customWidth="1"/>
    <col min="2" max="2" width="59.7109375" style="10" customWidth="1"/>
    <col min="3" max="3" width="6.28515625" style="63" customWidth="1"/>
    <col min="4" max="5" width="5.7109375" style="63" customWidth="1"/>
    <col min="6" max="6" width="12" style="63" customWidth="1"/>
    <col min="7" max="7" width="5.5703125" style="63" customWidth="1"/>
    <col min="8" max="11" width="12.7109375" style="90" bestFit="1" customWidth="1"/>
    <col min="12" max="12" width="15.5703125" style="90" customWidth="1"/>
    <col min="13" max="16384" width="9.140625" style="9"/>
  </cols>
  <sheetData>
    <row r="1" spans="1:12" ht="75" customHeight="1">
      <c r="A1" s="375" t="s">
        <v>273</v>
      </c>
      <c r="B1" s="375"/>
      <c r="C1" s="375"/>
      <c r="D1" s="375"/>
      <c r="E1" s="375"/>
      <c r="F1" s="375"/>
      <c r="G1" s="375"/>
      <c r="H1" s="375"/>
      <c r="I1" s="375"/>
      <c r="J1" s="375"/>
      <c r="K1" s="375"/>
      <c r="L1" s="375"/>
    </row>
    <row r="2" spans="1:12" ht="15" customHeight="1">
      <c r="A2" s="345" t="s">
        <v>160</v>
      </c>
      <c r="B2" s="345" t="s">
        <v>161</v>
      </c>
      <c r="C2" s="388" t="s">
        <v>0</v>
      </c>
      <c r="D2" s="388"/>
      <c r="E2" s="388"/>
      <c r="F2" s="388"/>
      <c r="G2" s="388"/>
      <c r="H2" s="387" t="s">
        <v>269</v>
      </c>
      <c r="I2" s="387"/>
      <c r="J2" s="387"/>
      <c r="K2" s="387"/>
      <c r="L2" s="387"/>
    </row>
    <row r="3" spans="1:12" ht="15" customHeight="1">
      <c r="A3" s="345"/>
      <c r="B3" s="345"/>
      <c r="C3" s="388"/>
      <c r="D3" s="388"/>
      <c r="E3" s="388"/>
      <c r="F3" s="388"/>
      <c r="G3" s="388"/>
      <c r="H3" s="387"/>
      <c r="I3" s="387"/>
      <c r="J3" s="387"/>
      <c r="K3" s="387"/>
      <c r="L3" s="387"/>
    </row>
    <row r="4" spans="1:12" ht="15" customHeight="1">
      <c r="A4" s="345"/>
      <c r="B4" s="345"/>
      <c r="C4" s="388"/>
      <c r="D4" s="388"/>
      <c r="E4" s="388"/>
      <c r="F4" s="388"/>
      <c r="G4" s="388"/>
      <c r="H4" s="387" t="s">
        <v>264</v>
      </c>
      <c r="I4" s="387" t="s">
        <v>265</v>
      </c>
      <c r="J4" s="387" t="s">
        <v>266</v>
      </c>
      <c r="K4" s="387" t="s">
        <v>267</v>
      </c>
      <c r="L4" s="387" t="s">
        <v>268</v>
      </c>
    </row>
    <row r="5" spans="1:12">
      <c r="A5" s="345"/>
      <c r="B5" s="345"/>
      <c r="C5" s="154" t="s">
        <v>1</v>
      </c>
      <c r="D5" s="154" t="s">
        <v>198</v>
      </c>
      <c r="E5" s="154" t="s">
        <v>199</v>
      </c>
      <c r="F5" s="154" t="s">
        <v>2</v>
      </c>
      <c r="G5" s="154" t="s">
        <v>3</v>
      </c>
      <c r="H5" s="387"/>
      <c r="I5" s="387"/>
      <c r="J5" s="387"/>
      <c r="K5" s="387"/>
      <c r="L5" s="387"/>
    </row>
    <row r="6" spans="1:12" s="23" customFormat="1" ht="42.75">
      <c r="A6" s="73" t="s">
        <v>52</v>
      </c>
      <c r="B6" s="156" t="s">
        <v>162</v>
      </c>
      <c r="C6" s="94" t="s">
        <v>5</v>
      </c>
      <c r="D6" s="94" t="str">
        <f>C6</f>
        <v>Х</v>
      </c>
      <c r="E6" s="94" t="str">
        <f>D6</f>
        <v>Х</v>
      </c>
      <c r="F6" s="129">
        <v>1200000000</v>
      </c>
      <c r="G6" s="94" t="s">
        <v>129</v>
      </c>
      <c r="H6" s="39"/>
      <c r="I6" s="39"/>
      <c r="J6" s="39"/>
      <c r="K6" s="39"/>
      <c r="L6" s="39">
        <f>L7+L23+L33+L40</f>
        <v>415797192</v>
      </c>
    </row>
    <row r="7" spans="1:12" ht="28.5">
      <c r="A7" s="107" t="s">
        <v>6</v>
      </c>
      <c r="B7" s="156" t="s">
        <v>79</v>
      </c>
      <c r="C7" s="94" t="s">
        <v>5</v>
      </c>
      <c r="D7" s="94" t="str">
        <f>C7</f>
        <v>Х</v>
      </c>
      <c r="E7" s="94" t="str">
        <f>D7</f>
        <v>Х</v>
      </c>
      <c r="F7" s="94">
        <v>1210000000</v>
      </c>
      <c r="G7" s="94" t="s">
        <v>129</v>
      </c>
      <c r="H7" s="39"/>
      <c r="I7" s="39"/>
      <c r="J7" s="39"/>
      <c r="K7" s="39"/>
      <c r="L7" s="39">
        <f>'ПР3. 10.ПП1.Дороги.2.Мер.'!H19</f>
        <v>179420075</v>
      </c>
    </row>
    <row r="8" spans="1:12" ht="74.25" customHeight="1">
      <c r="A8" s="345" t="s">
        <v>25</v>
      </c>
      <c r="B8" s="155" t="str">
        <f>'ПР3. 10.ПП1.Дороги.2.Мер.'!A8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8" s="68" t="s">
        <v>129</v>
      </c>
      <c r="D8" s="68" t="s">
        <v>129</v>
      </c>
      <c r="E8" s="68" t="s">
        <v>129</v>
      </c>
      <c r="F8" s="68" t="str">
        <f>'ПР3. 10.ПП1.Дороги.2.Мер.'!F8</f>
        <v>12100S393А</v>
      </c>
      <c r="G8" s="68" t="s">
        <v>129</v>
      </c>
      <c r="H8" s="41">
        <v>36475719.57</v>
      </c>
      <c r="I8" s="41">
        <v>21609015.219999999</v>
      </c>
      <c r="J8" s="41">
        <v>14390455.029999999</v>
      </c>
      <c r="K8" s="41">
        <v>11021649.18</v>
      </c>
      <c r="L8" s="41">
        <f>L10</f>
        <v>83496839</v>
      </c>
    </row>
    <row r="9" spans="1:12">
      <c r="A9" s="345"/>
      <c r="B9" s="96" t="s">
        <v>163</v>
      </c>
      <c r="C9" s="97"/>
      <c r="D9" s="99"/>
      <c r="E9" s="99"/>
      <c r="F9" s="99"/>
      <c r="G9" s="99"/>
      <c r="H9" s="98"/>
      <c r="I9" s="98"/>
      <c r="J9" s="98"/>
      <c r="K9" s="98"/>
      <c r="L9" s="98"/>
    </row>
    <row r="10" spans="1:12">
      <c r="A10" s="345"/>
      <c r="B10" s="96" t="s">
        <v>56</v>
      </c>
      <c r="C10" s="97" t="str">
        <f>'ПР3. 10.ПП1.Дороги.2.Мер.'!C8</f>
        <v>009</v>
      </c>
      <c r="D10" s="97" t="str">
        <f>'ПР3. 10.ПП1.Дороги.2.Мер.'!D8</f>
        <v>04</v>
      </c>
      <c r="E10" s="97" t="str">
        <f>'ПР3. 10.ПП1.Дороги.2.Мер.'!E8</f>
        <v>09</v>
      </c>
      <c r="F10" s="97" t="str">
        <f>'ПР3. 10.ПП1.Дороги.2.Мер.'!F8</f>
        <v>12100S393А</v>
      </c>
      <c r="G10" s="97">
        <f>'ПР3. 10.ПП1.Дороги.2.Мер.'!G8</f>
        <v>244</v>
      </c>
      <c r="H10" s="98">
        <v>36475719.57</v>
      </c>
      <c r="I10" s="98">
        <v>20871041.41</v>
      </c>
      <c r="J10" s="98">
        <v>13896734.17</v>
      </c>
      <c r="K10" s="98">
        <f>12253343.84+0.01</f>
        <v>12253343.85</v>
      </c>
      <c r="L10" s="98">
        <f>'ПР3. 10.ПП1.Дороги.2.Мер.'!H8</f>
        <v>83496839</v>
      </c>
    </row>
    <row r="11" spans="1:12" ht="60">
      <c r="A11" s="345" t="s">
        <v>26</v>
      </c>
      <c r="B11" s="155" t="str">
        <f>'ПР3. 10.ПП1.Дороги.2.Мер.'!A14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11" s="64" t="s">
        <v>129</v>
      </c>
      <c r="D11" s="64" t="s">
        <v>129</v>
      </c>
      <c r="E11" s="64" t="s">
        <v>129</v>
      </c>
      <c r="F11" s="68">
        <f>'ПР3. 10.ПП1.Дороги.2.Мер.'!F14</f>
        <v>1210000110</v>
      </c>
      <c r="G11" s="64" t="s">
        <v>129</v>
      </c>
      <c r="H11" s="41">
        <v>0</v>
      </c>
      <c r="I11" s="41">
        <v>0</v>
      </c>
      <c r="J11" s="41">
        <v>5000000</v>
      </c>
      <c r="K11" s="41">
        <v>0</v>
      </c>
      <c r="L11" s="41">
        <f>L13</f>
        <v>5000000</v>
      </c>
    </row>
    <row r="12" spans="1:12">
      <c r="A12" s="345"/>
      <c r="B12" s="96" t="s">
        <v>163</v>
      </c>
      <c r="C12" s="97"/>
      <c r="D12" s="99"/>
      <c r="E12" s="99"/>
      <c r="F12" s="99"/>
      <c r="G12" s="99"/>
      <c r="H12" s="98"/>
      <c r="I12" s="98"/>
      <c r="J12" s="98"/>
      <c r="K12" s="98"/>
      <c r="L12" s="98"/>
    </row>
    <row r="13" spans="1:12">
      <c r="A13" s="345"/>
      <c r="B13" s="96" t="s">
        <v>56</v>
      </c>
      <c r="C13" s="97">
        <f>'ПР3. 10.ПП1.Дороги.2.Мер.'!C14</f>
        <v>801</v>
      </c>
      <c r="D13" s="97" t="str">
        <f>'ПР3. 10.ПП1.Дороги.2.Мер.'!D14</f>
        <v>04</v>
      </c>
      <c r="E13" s="97" t="str">
        <f>'ПР3. 10.ПП1.Дороги.2.Мер.'!E14</f>
        <v>09</v>
      </c>
      <c r="F13" s="97">
        <f>'ПР3. 10.ПП1.Дороги.2.Мер.'!F14</f>
        <v>1210000110</v>
      </c>
      <c r="G13" s="97">
        <f>'ПР3. 10.ПП1.Дороги.2.Мер.'!G14</f>
        <v>870</v>
      </c>
      <c r="H13" s="98"/>
      <c r="I13" s="98"/>
      <c r="J13" s="98"/>
      <c r="K13" s="98"/>
      <c r="L13" s="98">
        <f>'ПР3. 10.ПП1.Дороги.2.Мер.'!H14</f>
        <v>5000000</v>
      </c>
    </row>
    <row r="14" spans="1:12" ht="30">
      <c r="A14" s="345" t="s">
        <v>27</v>
      </c>
      <c r="B14" s="155" t="str">
        <f>'ПР3. 10.ПП1.Дороги.2.Мер.'!A15</f>
        <v>Ремонт автомобильных  дорог общего пользования местного значения за счет средств муниципального дорожного фонда</v>
      </c>
      <c r="C14" s="64" t="s">
        <v>129</v>
      </c>
      <c r="D14" s="64" t="s">
        <v>129</v>
      </c>
      <c r="E14" s="64" t="s">
        <v>129</v>
      </c>
      <c r="F14" s="68">
        <f>'ПР3. 10.ПП1.Дороги.2.Мер.'!F15</f>
        <v>1210000130</v>
      </c>
      <c r="G14" s="64" t="s">
        <v>129</v>
      </c>
      <c r="H14" s="378" t="s">
        <v>270</v>
      </c>
      <c r="I14" s="379"/>
      <c r="J14" s="379"/>
      <c r="K14" s="380"/>
      <c r="L14" s="41">
        <f>L16</f>
        <v>65500000</v>
      </c>
    </row>
    <row r="15" spans="1:12">
      <c r="A15" s="345"/>
      <c r="B15" s="96" t="s">
        <v>163</v>
      </c>
      <c r="C15" s="97"/>
      <c r="D15" s="99"/>
      <c r="E15" s="99"/>
      <c r="F15" s="99"/>
      <c r="G15" s="99"/>
      <c r="H15" s="381"/>
      <c r="I15" s="382"/>
      <c r="J15" s="382"/>
      <c r="K15" s="383"/>
      <c r="L15" s="98"/>
    </row>
    <row r="16" spans="1:12">
      <c r="A16" s="345"/>
      <c r="B16" s="96" t="s">
        <v>56</v>
      </c>
      <c r="C16" s="97" t="str">
        <f>'ПР3. 10.ПП1.Дороги.2.Мер.'!C15</f>
        <v>009</v>
      </c>
      <c r="D16" s="97" t="str">
        <f>'ПР3. 10.ПП1.Дороги.2.Мер.'!D15</f>
        <v>04</v>
      </c>
      <c r="E16" s="97" t="str">
        <f>'ПР3. 10.ПП1.Дороги.2.Мер.'!E15</f>
        <v>09</v>
      </c>
      <c r="F16" s="97">
        <f>'ПР3. 10.ПП1.Дороги.2.Мер.'!F15</f>
        <v>1210000130</v>
      </c>
      <c r="G16" s="97">
        <f>'ПР3. 10.ПП1.Дороги.2.Мер.'!G15</f>
        <v>244</v>
      </c>
      <c r="H16" s="384"/>
      <c r="I16" s="385"/>
      <c r="J16" s="385"/>
      <c r="K16" s="386"/>
      <c r="L16" s="98">
        <f>'ПР3. 10.ПП1.Дороги.2.Мер.'!H15</f>
        <v>65500000</v>
      </c>
    </row>
    <row r="17" spans="1:12">
      <c r="A17" s="345" t="s">
        <v>95</v>
      </c>
      <c r="B17" s="155" t="e">
        <f>'ПР3. 10.ПП1.Дороги.2.Мер.'!#REF!</f>
        <v>#REF!</v>
      </c>
      <c r="C17" s="64" t="s">
        <v>129</v>
      </c>
      <c r="D17" s="64" t="s">
        <v>129</v>
      </c>
      <c r="E17" s="64" t="s">
        <v>129</v>
      </c>
      <c r="F17" s="68" t="e">
        <f>'ПР3. 10.ПП1.Дороги.2.Мер.'!#REF!</f>
        <v>#REF!</v>
      </c>
      <c r="G17" s="64" t="s">
        <v>129</v>
      </c>
      <c r="H17" s="378" t="s">
        <v>270</v>
      </c>
      <c r="I17" s="379"/>
      <c r="J17" s="379"/>
      <c r="K17" s="380"/>
      <c r="L17" s="41" t="e">
        <f>L19</f>
        <v>#REF!</v>
      </c>
    </row>
    <row r="18" spans="1:12">
      <c r="A18" s="345"/>
      <c r="B18" s="96" t="s">
        <v>163</v>
      </c>
      <c r="C18" s="97"/>
      <c r="D18" s="99"/>
      <c r="E18" s="99"/>
      <c r="F18" s="99"/>
      <c r="G18" s="99"/>
      <c r="H18" s="381"/>
      <c r="I18" s="382"/>
      <c r="J18" s="382"/>
      <c r="K18" s="383"/>
      <c r="L18" s="98"/>
    </row>
    <row r="19" spans="1:12">
      <c r="A19" s="345"/>
      <c r="B19" s="96" t="s">
        <v>56</v>
      </c>
      <c r="C19" s="97" t="e">
        <f>'ПР3. 10.ПП1.Дороги.2.Мер.'!#REF!</f>
        <v>#REF!</v>
      </c>
      <c r="D19" s="97" t="e">
        <f>'ПР3. 10.ПП1.Дороги.2.Мер.'!#REF!</f>
        <v>#REF!</v>
      </c>
      <c r="E19" s="97" t="e">
        <f>'ПР3. 10.ПП1.Дороги.2.Мер.'!#REF!</f>
        <v>#REF!</v>
      </c>
      <c r="F19" s="97" t="e">
        <f>'ПР3. 10.ПП1.Дороги.2.Мер.'!#REF!</f>
        <v>#REF!</v>
      </c>
      <c r="G19" s="97" t="e">
        <f>'ПР3. 10.ПП1.Дороги.2.Мер.'!#REF!</f>
        <v>#REF!</v>
      </c>
      <c r="H19" s="384"/>
      <c r="I19" s="385"/>
      <c r="J19" s="385"/>
      <c r="K19" s="386"/>
      <c r="L19" s="98" t="e">
        <f>'ПР3. 10.ПП1.Дороги.2.Мер.'!#REF!</f>
        <v>#REF!</v>
      </c>
    </row>
    <row r="20" spans="1:12" ht="60">
      <c r="A20" s="345" t="s">
        <v>112</v>
      </c>
      <c r="B20" s="155" t="str">
        <f>'ПР3. 10.ПП1.Дороги.2.Мер.'!A16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20" s="64" t="s">
        <v>129</v>
      </c>
      <c r="D20" s="64" t="s">
        <v>129</v>
      </c>
      <c r="E20" s="64" t="s">
        <v>129</v>
      </c>
      <c r="F20" s="68">
        <f>'ПР3. 10.ПП1.Дороги.2.Мер.'!F16</f>
        <v>1210000150</v>
      </c>
      <c r="G20" s="64" t="s">
        <v>129</v>
      </c>
      <c r="H20" s="378" t="s">
        <v>270</v>
      </c>
      <c r="I20" s="379"/>
      <c r="J20" s="379"/>
      <c r="K20" s="380"/>
      <c r="L20" s="41">
        <f>L22</f>
        <v>10000000</v>
      </c>
    </row>
    <row r="21" spans="1:12">
      <c r="A21" s="345"/>
      <c r="B21" s="96" t="s">
        <v>163</v>
      </c>
      <c r="C21" s="97"/>
      <c r="D21" s="99"/>
      <c r="E21" s="99"/>
      <c r="F21" s="99"/>
      <c r="G21" s="99"/>
      <c r="H21" s="381"/>
      <c r="I21" s="382"/>
      <c r="J21" s="382"/>
      <c r="K21" s="383"/>
      <c r="L21" s="98"/>
    </row>
    <row r="22" spans="1:12">
      <c r="A22" s="345"/>
      <c r="B22" s="96" t="s">
        <v>56</v>
      </c>
      <c r="C22" s="97" t="str">
        <f>'ПР3. 10.ПП1.Дороги.2.Мер.'!C16</f>
        <v>009</v>
      </c>
      <c r="D22" s="97" t="str">
        <f>'ПР3. 10.ПП1.Дороги.2.Мер.'!D16</f>
        <v>04</v>
      </c>
      <c r="E22" s="97" t="str">
        <f>'ПР3. 10.ПП1.Дороги.2.Мер.'!E16</f>
        <v>09</v>
      </c>
      <c r="F22" s="97">
        <f>'ПР3. 10.ПП1.Дороги.2.Мер.'!F16</f>
        <v>1210000150</v>
      </c>
      <c r="G22" s="97">
        <f>'ПР3. 10.ПП1.Дороги.2.Мер.'!G16</f>
        <v>810</v>
      </c>
      <c r="H22" s="384"/>
      <c r="I22" s="385"/>
      <c r="J22" s="385"/>
      <c r="K22" s="386"/>
      <c r="L22" s="98">
        <f>'ПР3. 10.ПП1.Дороги.2.Мер.'!H16</f>
        <v>10000000</v>
      </c>
    </row>
    <row r="23" spans="1:12" ht="28.5">
      <c r="A23" s="75" t="s">
        <v>7</v>
      </c>
      <c r="B23" s="156" t="s">
        <v>75</v>
      </c>
      <c r="C23" s="94" t="s">
        <v>5</v>
      </c>
      <c r="D23" s="94" t="str">
        <f>C23</f>
        <v>Х</v>
      </c>
      <c r="E23" s="94" t="str">
        <f>D23</f>
        <v>Х</v>
      </c>
      <c r="F23" s="94">
        <v>1220000000</v>
      </c>
      <c r="G23" s="94" t="s">
        <v>129</v>
      </c>
      <c r="H23" s="39"/>
      <c r="I23" s="39"/>
      <c r="J23" s="39"/>
      <c r="K23" s="39"/>
      <c r="L23" s="39">
        <f>'ПР5. 13.ПП2.БДД.2.Мер.'!H13</f>
        <v>1370000</v>
      </c>
    </row>
    <row r="24" spans="1:12" ht="45">
      <c r="A24" s="345" t="s">
        <v>28</v>
      </c>
      <c r="B24" s="155" t="str">
        <f>'ПР5. 13.ПП2.БДД.2.Мер.'!A8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24" s="64" t="s">
        <v>129</v>
      </c>
      <c r="D24" s="64" t="s">
        <v>129</v>
      </c>
      <c r="E24" s="64" t="s">
        <v>129</v>
      </c>
      <c r="F24" s="68" t="str">
        <f>'ПР5. 13.ПП2.БДД.2.Мер.'!F8</f>
        <v>1220000010</v>
      </c>
      <c r="G24" s="64" t="s">
        <v>129</v>
      </c>
      <c r="H24" s="41">
        <v>40000</v>
      </c>
      <c r="I24" s="41">
        <v>50000</v>
      </c>
      <c r="J24" s="41">
        <v>55000</v>
      </c>
      <c r="K24" s="41">
        <v>55000</v>
      </c>
      <c r="L24" s="41">
        <f>L26</f>
        <v>200000</v>
      </c>
    </row>
    <row r="25" spans="1:12">
      <c r="A25" s="345"/>
      <c r="B25" s="96" t="s">
        <v>163</v>
      </c>
      <c r="C25" s="97"/>
      <c r="D25" s="99"/>
      <c r="E25" s="99"/>
      <c r="F25" s="99"/>
      <c r="G25" s="99"/>
      <c r="H25" s="98"/>
      <c r="I25" s="98"/>
      <c r="J25" s="98"/>
      <c r="K25" s="98"/>
      <c r="L25" s="98"/>
    </row>
    <row r="26" spans="1:12">
      <c r="A26" s="345"/>
      <c r="B26" s="96" t="s">
        <v>56</v>
      </c>
      <c r="C26" s="97" t="str">
        <f>'ПР5. 13.ПП2.БДД.2.Мер.'!C8</f>
        <v>009</v>
      </c>
      <c r="D26" s="97" t="str">
        <f>'ПР5. 13.ПП2.БДД.2.Мер.'!D8</f>
        <v>05</v>
      </c>
      <c r="E26" s="97" t="str">
        <f>'ПР5. 13.ПП2.БДД.2.Мер.'!E8</f>
        <v>03</v>
      </c>
      <c r="F26" s="97" t="str">
        <f>'ПР5. 13.ПП2.БДД.2.Мер.'!F8</f>
        <v>1220000010</v>
      </c>
      <c r="G26" s="97" t="str">
        <f>'ПР5. 13.ПП2.БДД.2.Мер.'!G8</f>
        <v>244</v>
      </c>
      <c r="H26" s="98">
        <v>40000</v>
      </c>
      <c r="I26" s="98">
        <v>50000</v>
      </c>
      <c r="J26" s="98">
        <v>55000</v>
      </c>
      <c r="K26" s="98">
        <v>55000</v>
      </c>
      <c r="L26" s="98">
        <f>'ПР5. 13.ПП2.БДД.2.Мер.'!H8</f>
        <v>200000</v>
      </c>
    </row>
    <row r="27" spans="1:12" ht="30">
      <c r="A27" s="345" t="s">
        <v>29</v>
      </c>
      <c r="B27" s="155" t="str">
        <f>'ПР5. 13.ПП2.БДД.2.Мер.'!A10</f>
        <v>Проведение конкурсов по тематике "Безопасность дорожного движения в ЗАТО Железногорск"</v>
      </c>
      <c r="C27" s="64" t="s">
        <v>129</v>
      </c>
      <c r="D27" s="64" t="s">
        <v>129</v>
      </c>
      <c r="E27" s="64" t="s">
        <v>129</v>
      </c>
      <c r="F27" s="68" t="str">
        <f>'ПР5. 13.ПП2.БДД.2.Мер.'!F10</f>
        <v>1220000020</v>
      </c>
      <c r="G27" s="64" t="s">
        <v>129</v>
      </c>
      <c r="H27" s="41">
        <v>0</v>
      </c>
      <c r="I27" s="41">
        <v>0</v>
      </c>
      <c r="J27" s="41">
        <v>80000</v>
      </c>
      <c r="K27" s="41">
        <v>0</v>
      </c>
      <c r="L27" s="41">
        <f>L29</f>
        <v>80000</v>
      </c>
    </row>
    <row r="28" spans="1:12">
      <c r="A28" s="345"/>
      <c r="B28" s="96" t="s">
        <v>163</v>
      </c>
      <c r="C28" s="97"/>
      <c r="D28" s="99"/>
      <c r="E28" s="99"/>
      <c r="F28" s="99"/>
      <c r="G28" s="99"/>
      <c r="H28" s="98"/>
      <c r="I28" s="98"/>
      <c r="J28" s="98"/>
      <c r="K28" s="98"/>
      <c r="L28" s="98"/>
    </row>
    <row r="29" spans="1:12">
      <c r="A29" s="345"/>
      <c r="B29" s="96" t="s">
        <v>56</v>
      </c>
      <c r="C29" s="97" t="str">
        <f>'ПР5. 13.ПП2.БДД.2.Мер.'!C10</f>
        <v>009</v>
      </c>
      <c r="D29" s="97" t="str">
        <f>'ПР5. 13.ПП2.БДД.2.Мер.'!D10</f>
        <v>01</v>
      </c>
      <c r="E29" s="97" t="str">
        <f>'ПР5. 13.ПП2.БДД.2.Мер.'!E10</f>
        <v>13</v>
      </c>
      <c r="F29" s="97" t="str">
        <f>'ПР5. 13.ПП2.БДД.2.Мер.'!F10</f>
        <v>1220000020</v>
      </c>
      <c r="G29" s="97" t="str">
        <f>'ПР5. 13.ПП2.БДД.2.Мер.'!G10</f>
        <v>244</v>
      </c>
      <c r="H29" s="98">
        <v>0</v>
      </c>
      <c r="I29" s="98">
        <v>0</v>
      </c>
      <c r="J29" s="98">
        <v>80000</v>
      </c>
      <c r="K29" s="98">
        <v>0</v>
      </c>
      <c r="L29" s="98">
        <f>'ПР5. 13.ПП2.БДД.2.Мер.'!H10</f>
        <v>80000</v>
      </c>
    </row>
    <row r="30" spans="1:12" ht="30">
      <c r="A30" s="345" t="s">
        <v>30</v>
      </c>
      <c r="B30" s="155" t="str">
        <f>'ПР5. 13.ПП2.БДД.2.Мер.'!A11</f>
        <v>Организация социальной рекламы и печатной продукции по безопасности дорожного движения</v>
      </c>
      <c r="C30" s="64" t="s">
        <v>129</v>
      </c>
      <c r="D30" s="64" t="s">
        <v>129</v>
      </c>
      <c r="E30" s="64" t="s">
        <v>129</v>
      </c>
      <c r="F30" s="68" t="str">
        <f>'ПР5. 13.ПП2.БДД.2.Мер.'!F11</f>
        <v>1220000030</v>
      </c>
      <c r="G30" s="64" t="s">
        <v>129</v>
      </c>
      <c r="H30" s="41">
        <v>0</v>
      </c>
      <c r="I30" s="41">
        <v>90000</v>
      </c>
      <c r="J30" s="41">
        <v>0</v>
      </c>
      <c r="K30" s="41">
        <v>0</v>
      </c>
      <c r="L30" s="41">
        <f>L32</f>
        <v>90000</v>
      </c>
    </row>
    <row r="31" spans="1:12">
      <c r="A31" s="345"/>
      <c r="B31" s="96" t="s">
        <v>163</v>
      </c>
      <c r="C31" s="97"/>
      <c r="D31" s="99"/>
      <c r="E31" s="99"/>
      <c r="F31" s="99"/>
      <c r="G31" s="99"/>
      <c r="H31" s="98"/>
      <c r="I31" s="98"/>
      <c r="J31" s="98"/>
      <c r="K31" s="98"/>
      <c r="L31" s="98"/>
    </row>
    <row r="32" spans="1:12">
      <c r="A32" s="345"/>
      <c r="B32" s="96" t="s">
        <v>56</v>
      </c>
      <c r="C32" s="97" t="str">
        <f>'ПР5. 13.ПП2.БДД.2.Мер.'!C11</f>
        <v>009</v>
      </c>
      <c r="D32" s="97" t="str">
        <f>'ПР5. 13.ПП2.БДД.2.Мер.'!D11</f>
        <v>01</v>
      </c>
      <c r="E32" s="97" t="str">
        <f>'ПР5. 13.ПП2.БДД.2.Мер.'!E11</f>
        <v>13</v>
      </c>
      <c r="F32" s="97" t="str">
        <f>'ПР5. 13.ПП2.БДД.2.Мер.'!F11</f>
        <v>1220000030</v>
      </c>
      <c r="G32" s="97" t="str">
        <f>'ПР5. 13.ПП2.БДД.2.Мер.'!G11</f>
        <v>244</v>
      </c>
      <c r="H32" s="98">
        <v>0</v>
      </c>
      <c r="I32" s="98">
        <v>90000</v>
      </c>
      <c r="J32" s="98">
        <v>0</v>
      </c>
      <c r="K32" s="98">
        <v>0</v>
      </c>
      <c r="L32" s="98">
        <f>'ПР5. 13.ПП2.БДД.2.Мер.'!H11</f>
        <v>90000</v>
      </c>
    </row>
    <row r="33" spans="1:12" ht="73.5" customHeight="1">
      <c r="A33" s="107" t="s">
        <v>8</v>
      </c>
      <c r="B33" s="156" t="s">
        <v>87</v>
      </c>
      <c r="C33" s="94" t="s">
        <v>5</v>
      </c>
      <c r="D33" s="94" t="str">
        <f>C33</f>
        <v>Х</v>
      </c>
      <c r="E33" s="94" t="str">
        <f>D33</f>
        <v>Х</v>
      </c>
      <c r="F33" s="94">
        <v>1230000000</v>
      </c>
      <c r="G33" s="94" t="s">
        <v>129</v>
      </c>
      <c r="H33" s="39"/>
      <c r="I33" s="39"/>
      <c r="J33" s="39"/>
      <c r="K33" s="39"/>
      <c r="L33" s="39">
        <f>'ПР6. 16.ПП3.Трансп.2.Мер.'!H11</f>
        <v>143156000</v>
      </c>
    </row>
    <row r="34" spans="1:12" ht="75">
      <c r="A34" s="345" t="s">
        <v>31</v>
      </c>
      <c r="B34" s="155" t="str">
        <f>'ПР6. 16.ПП3.Трансп.2.Мер.'!A8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34" s="64" t="s">
        <v>129</v>
      </c>
      <c r="D34" s="64" t="s">
        <v>129</v>
      </c>
      <c r="E34" s="64" t="s">
        <v>129</v>
      </c>
      <c r="F34" s="68">
        <f>F36</f>
        <v>1230000010</v>
      </c>
      <c r="G34" s="64" t="s">
        <v>129</v>
      </c>
      <c r="H34" s="41">
        <v>23623382.75</v>
      </c>
      <c r="I34" s="41">
        <v>14477001.65</v>
      </c>
      <c r="J34" s="41">
        <v>18982416.309999999</v>
      </c>
      <c r="K34" s="41">
        <v>23476199.289999999</v>
      </c>
      <c r="L34" s="41">
        <f>L36</f>
        <v>89156000</v>
      </c>
    </row>
    <row r="35" spans="1:12" s="100" customFormat="1" ht="12.75" customHeight="1">
      <c r="A35" s="345"/>
      <c r="B35" s="96" t="s">
        <v>163</v>
      </c>
      <c r="C35" s="97"/>
      <c r="D35" s="99"/>
      <c r="E35" s="99"/>
      <c r="F35" s="99"/>
      <c r="G35" s="99"/>
      <c r="H35" s="98"/>
      <c r="I35" s="98"/>
      <c r="J35" s="98"/>
      <c r="K35" s="98"/>
      <c r="L35" s="98"/>
    </row>
    <row r="36" spans="1:12" s="100" customFormat="1" ht="12.75" customHeight="1">
      <c r="A36" s="345"/>
      <c r="B36" s="96" t="s">
        <v>56</v>
      </c>
      <c r="C36" s="98" t="str">
        <f>'ПР6. 16.ПП3.Трансп.2.Мер.'!C8</f>
        <v>009</v>
      </c>
      <c r="D36" s="98" t="str">
        <f>'ПР6. 16.ПП3.Трансп.2.Мер.'!D8</f>
        <v>04</v>
      </c>
      <c r="E36" s="98" t="str">
        <f>'ПР6. 16.ПП3.Трансп.2.Мер.'!E8</f>
        <v>08</v>
      </c>
      <c r="F36" s="68">
        <f>'ПР6. 16.ПП3.Трансп.2.Мер.'!F8</f>
        <v>1230000010</v>
      </c>
      <c r="G36" s="98" t="str">
        <f>'ПР6. 16.ПП3.Трансп.2.Мер.'!G8</f>
        <v>810</v>
      </c>
      <c r="H36" s="98">
        <v>23623382.75</v>
      </c>
      <c r="I36" s="98">
        <v>14477001.65</v>
      </c>
      <c r="J36" s="98">
        <v>18982416.309999999</v>
      </c>
      <c r="K36" s="98">
        <v>23476199.289999999</v>
      </c>
      <c r="L36" s="98">
        <f>'ПР6. 16.ПП3.Трансп.2.Мер.'!H8</f>
        <v>89156000</v>
      </c>
    </row>
    <row r="37" spans="1:12">
      <c r="A37" s="345" t="s">
        <v>130</v>
      </c>
      <c r="B37" s="155" t="str">
        <f>'ПР6. 16.ПП3.Трансп.2.Мер.'!A9</f>
        <v>Приобретение автобусов для муниципальных нужд</v>
      </c>
      <c r="C37" s="64" t="s">
        <v>129</v>
      </c>
      <c r="D37" s="64" t="s">
        <v>129</v>
      </c>
      <c r="E37" s="64" t="s">
        <v>129</v>
      </c>
      <c r="F37" s="68">
        <f>'ПР6. 16.ПП3.Трансп.2.Мер.'!F9</f>
        <v>1230000020</v>
      </c>
      <c r="G37" s="64"/>
      <c r="H37" s="41">
        <v>0</v>
      </c>
      <c r="I37" s="41">
        <v>0</v>
      </c>
      <c r="J37" s="41">
        <v>35000000</v>
      </c>
      <c r="K37" s="41">
        <v>0</v>
      </c>
      <c r="L37" s="41">
        <f>L39</f>
        <v>51000000</v>
      </c>
    </row>
    <row r="38" spans="1:12" s="100" customFormat="1" ht="12.75" customHeight="1">
      <c r="A38" s="345"/>
      <c r="B38" s="96" t="s">
        <v>163</v>
      </c>
      <c r="C38" s="97"/>
      <c r="D38" s="99"/>
      <c r="E38" s="99"/>
      <c r="F38" s="99"/>
      <c r="G38" s="99"/>
      <c r="H38" s="98"/>
      <c r="I38" s="98"/>
      <c r="J38" s="98"/>
      <c r="K38" s="98"/>
      <c r="L38" s="98"/>
    </row>
    <row r="39" spans="1:12" s="100" customFormat="1" ht="12.75" customHeight="1">
      <c r="A39" s="345"/>
      <c r="B39" s="96" t="s">
        <v>56</v>
      </c>
      <c r="C39" s="98" t="str">
        <f>'ПР6. 16.ПП3.Трансп.2.Мер.'!C9</f>
        <v>009</v>
      </c>
      <c r="D39" s="98" t="str">
        <f>'ПР6. 16.ПП3.Трансп.2.Мер.'!D9</f>
        <v>04</v>
      </c>
      <c r="E39" s="98" t="str">
        <f>'ПР6. 16.ПП3.Трансп.2.Мер.'!E9</f>
        <v>08</v>
      </c>
      <c r="F39" s="68">
        <f>'ПР6. 16.ПП3.Трансп.2.Мер.'!F9</f>
        <v>1230000020</v>
      </c>
      <c r="G39" s="103">
        <f>'ПР6. 16.ПП3.Трансп.2.Мер.'!G9</f>
        <v>244</v>
      </c>
      <c r="H39" s="98">
        <v>0</v>
      </c>
      <c r="I39" s="98">
        <v>0</v>
      </c>
      <c r="J39" s="98">
        <v>35000000</v>
      </c>
      <c r="K39" s="98">
        <v>0</v>
      </c>
      <c r="L39" s="98">
        <f>'ПР6. 16.ПП3.Трансп.2.Мер.'!H9</f>
        <v>51000000</v>
      </c>
    </row>
    <row r="40" spans="1:12" ht="44.25" customHeight="1">
      <c r="A40" s="107" t="s">
        <v>66</v>
      </c>
      <c r="B40" s="156" t="s">
        <v>99</v>
      </c>
      <c r="C40" s="94" t="s">
        <v>5</v>
      </c>
      <c r="D40" s="94" t="str">
        <f>C40</f>
        <v>Х</v>
      </c>
      <c r="E40" s="94" t="str">
        <f>D40</f>
        <v>Х</v>
      </c>
      <c r="F40" s="94">
        <v>1240000000</v>
      </c>
      <c r="G40" s="94" t="s">
        <v>129</v>
      </c>
      <c r="H40" s="39"/>
      <c r="I40" s="39"/>
      <c r="J40" s="39"/>
      <c r="K40" s="39"/>
      <c r="L40" s="39">
        <f>'ПР4. 19.ПП4.Благ.2.Мер.'!H16</f>
        <v>91851117</v>
      </c>
    </row>
    <row r="41" spans="1:12" ht="15" customHeight="1">
      <c r="A41" s="345" t="s">
        <v>67</v>
      </c>
      <c r="B41" s="155" t="s">
        <v>110</v>
      </c>
      <c r="C41" s="64" t="s">
        <v>129</v>
      </c>
      <c r="D41" s="64" t="s">
        <v>129</v>
      </c>
      <c r="E41" s="64" t="s">
        <v>129</v>
      </c>
      <c r="F41" s="68">
        <f>F43</f>
        <v>1240000010</v>
      </c>
      <c r="G41" s="64" t="s">
        <v>129</v>
      </c>
      <c r="H41" s="41">
        <f>H43+H44</f>
        <v>11833563</v>
      </c>
      <c r="I41" s="41">
        <f t="shared" ref="I41:K41" si="0">I43+I44</f>
        <v>9821595</v>
      </c>
      <c r="J41" s="41">
        <f t="shared" si="0"/>
        <v>11000121</v>
      </c>
      <c r="K41" s="41">
        <f t="shared" si="0"/>
        <v>11719106</v>
      </c>
      <c r="L41" s="41">
        <f>L43+L44</f>
        <v>47859866</v>
      </c>
    </row>
    <row r="42" spans="1:12" s="100" customFormat="1" ht="12.75" customHeight="1">
      <c r="A42" s="345"/>
      <c r="B42" s="96" t="s">
        <v>163</v>
      </c>
      <c r="C42" s="97"/>
      <c r="D42" s="99"/>
      <c r="E42" s="99"/>
      <c r="F42" s="99"/>
      <c r="G42" s="99"/>
      <c r="H42" s="98"/>
      <c r="I42" s="98"/>
      <c r="J42" s="98"/>
      <c r="K42" s="98"/>
      <c r="L42" s="98"/>
    </row>
    <row r="43" spans="1:12" s="100" customFormat="1" ht="12.75" customHeight="1">
      <c r="A43" s="345"/>
      <c r="B43" s="96" t="s">
        <v>56</v>
      </c>
      <c r="C43" s="97" t="str">
        <f>'ПР4. 19.ПП4.Благ.2.Мер.'!C8</f>
        <v>009</v>
      </c>
      <c r="D43" s="97" t="str">
        <f>'ПР4. 19.ПП4.Благ.2.Мер.'!D8</f>
        <v>05</v>
      </c>
      <c r="E43" s="97" t="str">
        <f>'ПР4. 19.ПП4.Благ.2.Мер.'!E8</f>
        <v>03</v>
      </c>
      <c r="F43" s="97">
        <f>'ПР4. 19.ПП4.Благ.2.Мер.'!F8</f>
        <v>1240000010</v>
      </c>
      <c r="G43" s="97">
        <f>'ПР4. 19.ПП4.Благ.2.Мер.'!G8</f>
        <v>244</v>
      </c>
      <c r="H43" s="98">
        <v>5151542</v>
      </c>
      <c r="I43" s="98">
        <v>2821595</v>
      </c>
      <c r="J43" s="98">
        <v>2719297</v>
      </c>
      <c r="K43" s="98">
        <v>5037085</v>
      </c>
      <c r="L43" s="98">
        <f>'ПР4. 19.ПП4.Благ.2.Мер.'!H8</f>
        <v>19215000</v>
      </c>
    </row>
    <row r="44" spans="1:12" s="100" customFormat="1" ht="12.75" customHeight="1">
      <c r="A44" s="345"/>
      <c r="B44" s="96" t="s">
        <v>56</v>
      </c>
      <c r="C44" s="97" t="str">
        <f>'ПР4. 19.ПП4.Благ.2.Мер.'!C9</f>
        <v>009</v>
      </c>
      <c r="D44" s="97" t="str">
        <f>'ПР4. 19.ПП4.Благ.2.Мер.'!D9</f>
        <v>05</v>
      </c>
      <c r="E44" s="97" t="str">
        <f>'ПР4. 19.ПП4.Благ.2.Мер.'!E9</f>
        <v>03</v>
      </c>
      <c r="F44" s="97">
        <f>'ПР4. 19.ПП4.Благ.2.Мер.'!F9</f>
        <v>1240000010</v>
      </c>
      <c r="G44" s="97" t="str">
        <f>'ПР4. 19.ПП4.Благ.2.Мер.'!G9</f>
        <v>810</v>
      </c>
      <c r="H44" s="98">
        <v>6682021</v>
      </c>
      <c r="I44" s="98">
        <v>7000000</v>
      </c>
      <c r="J44" s="98">
        <v>8280824</v>
      </c>
      <c r="K44" s="98">
        <v>6682021</v>
      </c>
      <c r="L44" s="98">
        <f>'ПР4. 19.ПП4.Благ.2.Мер.'!H9</f>
        <v>28644866</v>
      </c>
    </row>
    <row r="45" spans="1:12">
      <c r="A45" s="345" t="s">
        <v>68</v>
      </c>
      <c r="B45" s="155" t="s">
        <v>59</v>
      </c>
      <c r="C45" s="64" t="s">
        <v>129</v>
      </c>
      <c r="D45" s="64" t="s">
        <v>129</v>
      </c>
      <c r="E45" s="64" t="s">
        <v>129</v>
      </c>
      <c r="F45" s="68">
        <f>F47</f>
        <v>1240000020</v>
      </c>
      <c r="G45" s="64" t="s">
        <v>129</v>
      </c>
      <c r="H45" s="41">
        <f>H47+H48</f>
        <v>2374334</v>
      </c>
      <c r="I45" s="41">
        <f t="shared" ref="I45:K45" si="1">I47+I48</f>
        <v>3517084</v>
      </c>
      <c r="J45" s="41">
        <f t="shared" si="1"/>
        <v>5187636</v>
      </c>
      <c r="K45" s="41">
        <f t="shared" si="1"/>
        <v>2469001</v>
      </c>
      <c r="L45" s="41">
        <f>L47+L48</f>
        <v>13275876</v>
      </c>
    </row>
    <row r="46" spans="1:12" s="100" customFormat="1" ht="12.75" customHeight="1">
      <c r="A46" s="345"/>
      <c r="B46" s="96" t="s">
        <v>163</v>
      </c>
      <c r="C46" s="97"/>
      <c r="D46" s="99"/>
      <c r="E46" s="99"/>
      <c r="F46" s="99"/>
      <c r="G46" s="99"/>
      <c r="H46" s="98"/>
      <c r="I46" s="98"/>
      <c r="J46" s="98"/>
      <c r="K46" s="98"/>
      <c r="L46" s="98"/>
    </row>
    <row r="47" spans="1:12" s="100" customFormat="1" ht="12.75" customHeight="1">
      <c r="A47" s="345"/>
      <c r="B47" s="96" t="s">
        <v>56</v>
      </c>
      <c r="C47" s="98" t="str">
        <f>'ПР4. 19.ПП4.Благ.2.Мер.'!C10</f>
        <v>009</v>
      </c>
      <c r="D47" s="98" t="str">
        <f>'ПР4. 19.ПП4.Благ.2.Мер.'!D10</f>
        <v>05</v>
      </c>
      <c r="E47" s="98" t="str">
        <f>'ПР4. 19.ПП4.Благ.2.Мер.'!E10</f>
        <v>03</v>
      </c>
      <c r="F47" s="97">
        <f>'ПР4. 19.ПП4.Благ.2.Мер.'!F10</f>
        <v>1240000020</v>
      </c>
      <c r="G47" s="98" t="str">
        <f>'ПР4. 19.ПП4.Благ.2.Мер.'!G10</f>
        <v>244</v>
      </c>
      <c r="H47" s="98">
        <v>46500</v>
      </c>
      <c r="I47" s="98">
        <v>46500</v>
      </c>
      <c r="J47" s="98">
        <v>318679</v>
      </c>
      <c r="K47" s="98">
        <v>46500</v>
      </c>
      <c r="L47" s="98">
        <f>'ПР4. 19.ПП4.Благ.2.Мер.'!H10</f>
        <v>186000</v>
      </c>
    </row>
    <row r="48" spans="1:12" s="100" customFormat="1" ht="12.75" customHeight="1">
      <c r="A48" s="345"/>
      <c r="B48" s="96" t="s">
        <v>56</v>
      </c>
      <c r="C48" s="98" t="str">
        <f>'ПР4. 19.ПП4.Благ.2.Мер.'!C11</f>
        <v>009</v>
      </c>
      <c r="D48" s="98" t="str">
        <f>'ПР4. 19.ПП4.Благ.2.Мер.'!D11</f>
        <v>05</v>
      </c>
      <c r="E48" s="98" t="str">
        <f>'ПР4. 19.ПП4.Благ.2.Мер.'!E11</f>
        <v>03</v>
      </c>
      <c r="F48" s="97">
        <f>'ПР4. 19.ПП4.Благ.2.Мер.'!F11</f>
        <v>1240000020</v>
      </c>
      <c r="G48" s="98" t="str">
        <f>'ПР4. 19.ПП4.Благ.2.Мер.'!G11</f>
        <v>810</v>
      </c>
      <c r="H48" s="98">
        <v>2327834</v>
      </c>
      <c r="I48" s="98">
        <v>3470584</v>
      </c>
      <c r="J48" s="98">
        <v>4868957</v>
      </c>
      <c r="K48" s="98">
        <f>L48-H48-I48-J48</f>
        <v>2422501</v>
      </c>
      <c r="L48" s="98">
        <f>'ПР4. 19.ПП4.Благ.2.Мер.'!H11</f>
        <v>13089876</v>
      </c>
    </row>
    <row r="49" spans="1:13">
      <c r="A49" s="345" t="s">
        <v>111</v>
      </c>
      <c r="B49" s="155" t="str">
        <f>'ПР4. 19.ПП4.Благ.2.Мер.'!A12</f>
        <v>Благоустройство мест массового отдыха населения</v>
      </c>
      <c r="C49" s="64" t="s">
        <v>129</v>
      </c>
      <c r="D49" s="64" t="s">
        <v>129</v>
      </c>
      <c r="E49" s="64" t="s">
        <v>129</v>
      </c>
      <c r="F49" s="68">
        <f>F51</f>
        <v>1240000030</v>
      </c>
      <c r="G49" s="64" t="s">
        <v>129</v>
      </c>
      <c r="H49" s="41"/>
      <c r="I49" s="41"/>
      <c r="J49" s="41"/>
      <c r="K49" s="41"/>
      <c r="L49" s="41">
        <f>L51</f>
        <v>325995</v>
      </c>
    </row>
    <row r="50" spans="1:13" s="100" customFormat="1" ht="12.75" customHeight="1">
      <c r="A50" s="345"/>
      <c r="B50" s="96" t="s">
        <v>163</v>
      </c>
      <c r="C50" s="97"/>
      <c r="D50" s="99"/>
      <c r="E50" s="99"/>
      <c r="F50" s="99"/>
      <c r="G50" s="99"/>
      <c r="H50" s="98"/>
      <c r="I50" s="98"/>
      <c r="J50" s="98"/>
      <c r="K50" s="98"/>
      <c r="L50" s="98"/>
    </row>
    <row r="51" spans="1:13" s="100" customFormat="1" ht="12.75" customHeight="1">
      <c r="A51" s="345"/>
      <c r="B51" s="96" t="s">
        <v>56</v>
      </c>
      <c r="C51" s="98" t="str">
        <f>'ПР4. 19.ПП4.Благ.2.Мер.'!C12</f>
        <v>009</v>
      </c>
      <c r="D51" s="98" t="str">
        <f>'ПР4. 19.ПП4.Благ.2.Мер.'!D12</f>
        <v>05</v>
      </c>
      <c r="E51" s="98" t="str">
        <f>'ПР4. 19.ПП4.Благ.2.Мер.'!E12</f>
        <v>03</v>
      </c>
      <c r="F51" s="68">
        <f>'ПР4. 19.ПП4.Благ.2.Мер.'!F12</f>
        <v>1240000030</v>
      </c>
      <c r="G51" s="98" t="str">
        <f>'ПР4. 19.ПП4.Благ.2.Мер.'!G12</f>
        <v>244</v>
      </c>
      <c r="H51" s="98">
        <v>0</v>
      </c>
      <c r="I51" s="98">
        <f>48000+99999.9</f>
        <v>147999.9</v>
      </c>
      <c r="J51" s="98">
        <v>90000.1</v>
      </c>
      <c r="K51" s="98">
        <f>L51-J51-I51</f>
        <v>87995</v>
      </c>
      <c r="L51" s="98">
        <f>'ПР4. 19.ПП4.Благ.2.Мер.'!H12</f>
        <v>325995</v>
      </c>
    </row>
    <row r="52" spans="1:13" ht="60">
      <c r="A52" s="345" t="s">
        <v>113</v>
      </c>
      <c r="B52" s="155" t="str">
        <f>'ПР4. 19.ПП4.Благ.2.Мер.'!A14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52" s="64" t="s">
        <v>129</v>
      </c>
      <c r="D52" s="64" t="s">
        <v>129</v>
      </c>
      <c r="E52" s="64" t="s">
        <v>129</v>
      </c>
      <c r="F52" s="68">
        <f>F54</f>
        <v>1240000060</v>
      </c>
      <c r="G52" s="64" t="s">
        <v>129</v>
      </c>
      <c r="H52" s="41">
        <v>0</v>
      </c>
      <c r="I52" s="41">
        <v>0</v>
      </c>
      <c r="J52" s="41">
        <v>100000</v>
      </c>
      <c r="K52" s="41">
        <v>0</v>
      </c>
      <c r="L52" s="41">
        <f>L54</f>
        <v>100000</v>
      </c>
    </row>
    <row r="53" spans="1:13" s="100" customFormat="1" ht="12.75" customHeight="1">
      <c r="A53" s="345"/>
      <c r="B53" s="96" t="s">
        <v>163</v>
      </c>
      <c r="C53" s="97"/>
      <c r="D53" s="99"/>
      <c r="E53" s="99"/>
      <c r="F53" s="99"/>
      <c r="G53" s="99"/>
      <c r="H53" s="98"/>
      <c r="I53" s="98"/>
      <c r="J53" s="98"/>
      <c r="K53" s="98"/>
      <c r="L53" s="98"/>
    </row>
    <row r="54" spans="1:13" s="100" customFormat="1" ht="12.75" customHeight="1">
      <c r="A54" s="345"/>
      <c r="B54" s="96" t="s">
        <v>56</v>
      </c>
      <c r="C54" s="98" t="str">
        <f>'ПР4. 19.ПП4.Благ.2.Мер.'!C14</f>
        <v>009</v>
      </c>
      <c r="D54" s="98" t="str">
        <f>'ПР4. 19.ПП4.Благ.2.Мер.'!D14</f>
        <v>05</v>
      </c>
      <c r="E54" s="98" t="str">
        <f>'ПР4. 19.ПП4.Благ.2.Мер.'!E14</f>
        <v>03</v>
      </c>
      <c r="F54" s="97">
        <f>'ПР4. 19.ПП4.Благ.2.Мер.'!F14</f>
        <v>1240000060</v>
      </c>
      <c r="G54" s="97">
        <f>'ПР4. 19.ПП4.Благ.2.Мер.'!G14</f>
        <v>244</v>
      </c>
      <c r="H54" s="98">
        <v>0</v>
      </c>
      <c r="I54" s="98">
        <v>0</v>
      </c>
      <c r="J54" s="98">
        <v>100000</v>
      </c>
      <c r="K54" s="98">
        <v>0</v>
      </c>
      <c r="L54" s="98">
        <f>'ПР4. 19.ПП4.Благ.2.Мер.'!H14</f>
        <v>100000</v>
      </c>
    </row>
    <row r="55" spans="1:13">
      <c r="A55" s="345" t="s">
        <v>115</v>
      </c>
      <c r="B55" s="155" t="s">
        <v>127</v>
      </c>
      <c r="C55" s="64" t="s">
        <v>129</v>
      </c>
      <c r="D55" s="64" t="s">
        <v>129</v>
      </c>
      <c r="E55" s="64" t="s">
        <v>129</v>
      </c>
      <c r="F55" s="68">
        <f>F57</f>
        <v>1240000070</v>
      </c>
      <c r="G55" s="64" t="s">
        <v>129</v>
      </c>
      <c r="H55" s="41">
        <f>H57</f>
        <v>5813235.8899999997</v>
      </c>
      <c r="I55" s="41">
        <f t="shared" ref="I55:K55" si="2">I57</f>
        <v>11069265.949999999</v>
      </c>
      <c r="J55" s="41">
        <f t="shared" si="2"/>
        <v>6138492.8700000001</v>
      </c>
      <c r="K55" s="41">
        <f t="shared" si="2"/>
        <v>5768385.29</v>
      </c>
      <c r="L55" s="41">
        <f>L57</f>
        <v>28789380</v>
      </c>
    </row>
    <row r="56" spans="1:13" s="100" customFormat="1" ht="12.75" customHeight="1">
      <c r="A56" s="345"/>
      <c r="B56" s="96" t="s">
        <v>163</v>
      </c>
      <c r="C56" s="97"/>
      <c r="D56" s="99"/>
      <c r="E56" s="99"/>
      <c r="F56" s="99"/>
      <c r="G56" s="99"/>
      <c r="H56" s="98"/>
      <c r="I56" s="98"/>
      <c r="J56" s="98"/>
      <c r="K56" s="98"/>
      <c r="L56" s="98"/>
    </row>
    <row r="57" spans="1:13" s="100" customFormat="1" ht="12.75" customHeight="1">
      <c r="A57" s="345"/>
      <c r="B57" s="96" t="s">
        <v>56</v>
      </c>
      <c r="C57" s="98" t="str">
        <f>'ПР4. 19.ПП4.Благ.2.Мер.'!C15</f>
        <v>009</v>
      </c>
      <c r="D57" s="98" t="str">
        <f>'ПР4. 19.ПП4.Благ.2.Мер.'!D15</f>
        <v>05</v>
      </c>
      <c r="E57" s="98" t="str">
        <f>'ПР4. 19.ПП4.Благ.2.Мер.'!E15</f>
        <v>03</v>
      </c>
      <c r="F57" s="68">
        <f>'ПР4. 19.ПП4.Благ.2.Мер.'!F15</f>
        <v>1240000070</v>
      </c>
      <c r="G57" s="97">
        <f>'ПР4. 19.ПП4.Благ.2.Мер.'!G15</f>
        <v>244</v>
      </c>
      <c r="H57" s="98">
        <v>5813235.8899999997</v>
      </c>
      <c r="I57" s="98">
        <v>11069265.949999999</v>
      </c>
      <c r="J57" s="98">
        <f>L57-H57-I57-K57</f>
        <v>6138492.8700000001</v>
      </c>
      <c r="K57" s="98">
        <v>5768385.29</v>
      </c>
      <c r="L57" s="98">
        <f>'ПР4. 19.ПП4.Благ.2.Мер.'!H15</f>
        <v>28789380</v>
      </c>
    </row>
    <row r="58" spans="1:13">
      <c r="B58" s="34"/>
      <c r="C58" s="65"/>
      <c r="D58" s="65"/>
      <c r="E58" s="65"/>
      <c r="F58" s="65"/>
      <c r="G58" s="65"/>
      <c r="H58" s="35"/>
      <c r="I58" s="35"/>
      <c r="J58" s="35"/>
      <c r="K58" s="35"/>
      <c r="L58" s="35"/>
    </row>
    <row r="59" spans="1:13">
      <c r="B59" s="34"/>
      <c r="C59" s="65"/>
      <c r="D59" s="65"/>
      <c r="E59" s="65"/>
      <c r="F59" s="65"/>
      <c r="G59" s="65"/>
      <c r="H59" s="35"/>
      <c r="I59" s="35"/>
      <c r="J59" s="35"/>
      <c r="K59" s="35"/>
      <c r="L59" s="35"/>
    </row>
    <row r="60" spans="1:13" s="10" customFormat="1">
      <c r="C60" s="63"/>
      <c r="D60" s="63"/>
      <c r="E60" s="63"/>
      <c r="F60" s="63"/>
      <c r="G60" s="63"/>
      <c r="H60" s="90"/>
      <c r="I60" s="90"/>
      <c r="J60" s="90"/>
      <c r="K60" s="90"/>
      <c r="L60" s="90"/>
      <c r="M60" s="9"/>
    </row>
    <row r="61" spans="1:13" s="10" customFormat="1" ht="15" customHeight="1">
      <c r="B61" s="157"/>
      <c r="C61" s="66"/>
      <c r="D61" s="66"/>
      <c r="E61" s="66"/>
      <c r="F61" s="66"/>
      <c r="G61" s="67"/>
      <c r="H61" s="95"/>
      <c r="I61" s="95"/>
      <c r="J61" s="95"/>
      <c r="K61" s="95"/>
      <c r="L61" s="95"/>
      <c r="M61" s="9"/>
    </row>
  </sheetData>
  <mergeCells count="28">
    <mergeCell ref="A27:A29"/>
    <mergeCell ref="A30:A32"/>
    <mergeCell ref="A34:A36"/>
    <mergeCell ref="A17:A19"/>
    <mergeCell ref="A20:A22"/>
    <mergeCell ref="A24:A26"/>
    <mergeCell ref="A49:A51"/>
    <mergeCell ref="A52:A54"/>
    <mergeCell ref="A55:A57"/>
    <mergeCell ref="A37:A39"/>
    <mergeCell ref="A41:A44"/>
    <mergeCell ref="A45:A48"/>
    <mergeCell ref="H14:K16"/>
    <mergeCell ref="H17:K19"/>
    <mergeCell ref="H20:K22"/>
    <mergeCell ref="A1:L1"/>
    <mergeCell ref="H2:L3"/>
    <mergeCell ref="H4:H5"/>
    <mergeCell ref="I4:I5"/>
    <mergeCell ref="J4:J5"/>
    <mergeCell ref="K4:K5"/>
    <mergeCell ref="L4:L5"/>
    <mergeCell ref="A8:A10"/>
    <mergeCell ref="A11:A13"/>
    <mergeCell ref="A14:A16"/>
    <mergeCell ref="A2:A5"/>
    <mergeCell ref="B2:B5"/>
    <mergeCell ref="C2:G4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80" fitToHeight="4" orientation="landscape" r:id="rId1"/>
  <headerFooter>
    <oddHeader>&amp;C&amp;P</oddHeader>
  </headerFooter>
  <rowBreaks count="2" manualBreakCount="2">
    <brk id="22" max="11" man="1"/>
    <brk id="5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R27"/>
  <sheetViews>
    <sheetView view="pageBreakPreview" zoomScaleNormal="100" zoomScaleSheetLayoutView="100" workbookViewId="0">
      <selection activeCell="A4" sqref="A4:R4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4" width="6.7109375" style="2" customWidth="1"/>
    <col min="5" max="5" width="15.85546875" style="2" customWidth="1"/>
    <col min="6" max="6" width="15.7109375" style="2" customWidth="1"/>
    <col min="7" max="7" width="15.42578125" style="2" customWidth="1"/>
    <col min="8" max="10" width="15.42578125" style="2" bestFit="1" customWidth="1"/>
    <col min="11" max="13" width="6.7109375" style="2" customWidth="1"/>
    <col min="14" max="14" width="12.85546875" style="2" customWidth="1"/>
    <col min="15" max="16" width="15.42578125" style="2" bestFit="1" customWidth="1"/>
    <col min="17" max="18" width="6.7109375" style="2" customWidth="1"/>
    <col min="19" max="16384" width="28.42578125" style="2"/>
  </cols>
  <sheetData>
    <row r="1" spans="1:18" ht="60" customHeight="1">
      <c r="O1" s="287" t="s">
        <v>166</v>
      </c>
      <c r="P1" s="287"/>
      <c r="Q1" s="287"/>
      <c r="R1" s="287"/>
    </row>
    <row r="4" spans="1:18" ht="37.5" customHeight="1">
      <c r="A4" s="288" t="s">
        <v>181</v>
      </c>
      <c r="B4" s="288"/>
      <c r="C4" s="288"/>
      <c r="D4" s="288"/>
      <c r="E4" s="288"/>
      <c r="F4" s="288"/>
      <c r="G4" s="288"/>
      <c r="H4" s="288"/>
      <c r="I4" s="288"/>
      <c r="J4" s="288"/>
      <c r="K4" s="288"/>
      <c r="L4" s="288"/>
      <c r="M4" s="288"/>
      <c r="N4" s="288"/>
      <c r="O4" s="288"/>
      <c r="P4" s="288"/>
      <c r="Q4" s="288"/>
      <c r="R4" s="288"/>
    </row>
    <row r="5" spans="1:18" s="102" customFormat="1" ht="15">
      <c r="A5" s="101"/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1"/>
      <c r="Q5" s="289" t="s">
        <v>167</v>
      </c>
      <c r="R5" s="289"/>
    </row>
    <row r="6" spans="1:18" ht="51" customHeight="1">
      <c r="A6" s="285" t="s">
        <v>9</v>
      </c>
      <c r="B6" s="285" t="s">
        <v>35</v>
      </c>
      <c r="C6" s="285" t="s">
        <v>168</v>
      </c>
      <c r="D6" s="285" t="s">
        <v>169</v>
      </c>
      <c r="E6" s="285" t="s">
        <v>180</v>
      </c>
      <c r="F6" s="285" t="s">
        <v>170</v>
      </c>
      <c r="G6" s="285"/>
      <c r="H6" s="285" t="s">
        <v>182</v>
      </c>
      <c r="I6" s="285"/>
      <c r="J6" s="285"/>
      <c r="K6" s="285"/>
      <c r="L6" s="285"/>
      <c r="M6" s="285"/>
      <c r="N6" s="285"/>
      <c r="O6" s="285" t="s">
        <v>186</v>
      </c>
      <c r="P6" s="285"/>
      <c r="Q6" s="285"/>
      <c r="R6" s="285"/>
    </row>
    <row r="7" spans="1:18" ht="77.25" customHeight="1">
      <c r="A7" s="285"/>
      <c r="B7" s="285"/>
      <c r="C7" s="285"/>
      <c r="D7" s="285"/>
      <c r="E7" s="285"/>
      <c r="F7" s="91" t="s">
        <v>183</v>
      </c>
      <c r="G7" s="91" t="s">
        <v>171</v>
      </c>
      <c r="H7" s="91" t="s">
        <v>183</v>
      </c>
      <c r="I7" s="91" t="s">
        <v>172</v>
      </c>
      <c r="J7" s="91" t="s">
        <v>173</v>
      </c>
      <c r="K7" s="91" t="s">
        <v>174</v>
      </c>
      <c r="L7" s="91" t="s">
        <v>175</v>
      </c>
      <c r="M7" s="91" t="s">
        <v>176</v>
      </c>
      <c r="N7" s="91" t="s">
        <v>177</v>
      </c>
      <c r="O7" s="91" t="s">
        <v>178</v>
      </c>
      <c r="P7" s="91" t="s">
        <v>173</v>
      </c>
      <c r="Q7" s="91" t="s">
        <v>174</v>
      </c>
      <c r="R7" s="91" t="s">
        <v>176</v>
      </c>
    </row>
    <row r="8" spans="1:18" ht="28.5">
      <c r="A8" s="92" t="s">
        <v>21</v>
      </c>
      <c r="B8" s="28" t="e">
        <f>'ПР1. 05.СТРОИТЕЛЬСТВО'!#REF!</f>
        <v>#REF!</v>
      </c>
      <c r="C8" s="91" t="s">
        <v>70</v>
      </c>
      <c r="D8" s="91">
        <v>3.5</v>
      </c>
      <c r="E8" s="62">
        <f>'06. Пр.1 Распределение. Отч.7'!K37+'06. Пр.1 Распределение. Отч.7'!L37</f>
        <v>223236</v>
      </c>
      <c r="F8" s="62" t="e">
        <f>'ПР1. 05.СТРОИТЕЛЬСТВО'!#REF!</f>
        <v>#REF!</v>
      </c>
      <c r="G8" s="62" t="e">
        <f>F8</f>
        <v>#REF!</v>
      </c>
      <c r="H8" s="62" t="e">
        <f>F8</f>
        <v>#REF!</v>
      </c>
      <c r="I8" s="62" t="e">
        <f>H8</f>
        <v>#REF!</v>
      </c>
      <c r="J8" s="62" t="e">
        <f>I8</f>
        <v>#REF!</v>
      </c>
      <c r="K8" s="91"/>
      <c r="L8" s="91"/>
      <c r="M8" s="91"/>
      <c r="N8" s="91" t="s">
        <v>184</v>
      </c>
      <c r="O8" s="62">
        <f>'06. Пр.1 Распределение. Отч.7'!Q37</f>
        <v>0</v>
      </c>
      <c r="P8" s="62">
        <f>O8</f>
        <v>0</v>
      </c>
      <c r="Q8" s="91"/>
      <c r="R8" s="91"/>
    </row>
    <row r="9" spans="1:18" ht="15" hidden="1">
      <c r="A9" s="91"/>
      <c r="B9" s="13" t="s">
        <v>38</v>
      </c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</row>
    <row r="10" spans="1:18" ht="15" hidden="1">
      <c r="A10" s="91"/>
      <c r="B10" s="13" t="s">
        <v>39</v>
      </c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</row>
    <row r="11" spans="1:18" ht="15" hidden="1">
      <c r="A11" s="91"/>
      <c r="B11" s="13" t="s">
        <v>40</v>
      </c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</row>
    <row r="12" spans="1:18" ht="15" hidden="1">
      <c r="A12" s="91"/>
      <c r="B12" s="13" t="s">
        <v>41</v>
      </c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</row>
    <row r="13" spans="1:18" ht="15" hidden="1">
      <c r="A13" s="91"/>
      <c r="B13" s="13" t="s">
        <v>42</v>
      </c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</row>
    <row r="14" spans="1:18" ht="15" hidden="1">
      <c r="A14" s="91"/>
      <c r="B14" s="13" t="s">
        <v>38</v>
      </c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</row>
    <row r="15" spans="1:18" ht="15" hidden="1">
      <c r="A15" s="91"/>
      <c r="B15" s="13" t="s">
        <v>39</v>
      </c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</row>
    <row r="16" spans="1:18" ht="15" hidden="1">
      <c r="A16" s="91"/>
      <c r="B16" s="13" t="s">
        <v>40</v>
      </c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</row>
    <row r="17" spans="1:18" ht="15" hidden="1">
      <c r="A17" s="91"/>
      <c r="B17" s="13" t="s">
        <v>41</v>
      </c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</row>
    <row r="18" spans="1:18" ht="15" hidden="1">
      <c r="A18" s="91"/>
      <c r="B18" s="13" t="s">
        <v>42</v>
      </c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</row>
    <row r="19" spans="1:18" ht="28.5">
      <c r="A19" s="92"/>
      <c r="B19" s="28" t="s">
        <v>103</v>
      </c>
      <c r="C19" s="28"/>
      <c r="D19" s="62">
        <f t="shared" ref="D19:J19" si="0">D8</f>
        <v>3.5</v>
      </c>
      <c r="E19" s="62">
        <f t="shared" si="0"/>
        <v>223236</v>
      </c>
      <c r="F19" s="62" t="e">
        <f t="shared" si="0"/>
        <v>#REF!</v>
      </c>
      <c r="G19" s="62" t="e">
        <f t="shared" si="0"/>
        <v>#REF!</v>
      </c>
      <c r="H19" s="62" t="e">
        <f t="shared" si="0"/>
        <v>#REF!</v>
      </c>
      <c r="I19" s="62" t="e">
        <f t="shared" si="0"/>
        <v>#REF!</v>
      </c>
      <c r="J19" s="62" t="e">
        <f t="shared" si="0"/>
        <v>#REF!</v>
      </c>
      <c r="K19" s="62"/>
      <c r="L19" s="62"/>
      <c r="M19" s="62"/>
      <c r="N19" s="62" t="str">
        <f>N8</f>
        <v>4-й кв. 2015 года</v>
      </c>
      <c r="O19" s="62">
        <f>O8</f>
        <v>0</v>
      </c>
      <c r="P19" s="62">
        <f>P8</f>
        <v>0</v>
      </c>
      <c r="Q19" s="62"/>
      <c r="R19" s="62"/>
    </row>
    <row r="20" spans="1:18" ht="15" hidden="1">
      <c r="A20" s="93"/>
      <c r="B20" s="13" t="s">
        <v>38</v>
      </c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</row>
    <row r="21" spans="1:18" ht="15" hidden="1">
      <c r="A21" s="93"/>
      <c r="B21" s="13" t="s">
        <v>39</v>
      </c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</row>
    <row r="22" spans="1:18" ht="15" hidden="1">
      <c r="A22" s="93"/>
      <c r="B22" s="13" t="s">
        <v>40</v>
      </c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</row>
    <row r="23" spans="1:18" ht="15" hidden="1">
      <c r="A23" s="93"/>
      <c r="B23" s="13" t="s">
        <v>41</v>
      </c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</row>
    <row r="24" spans="1:18" ht="15" hidden="1">
      <c r="A24" s="93"/>
      <c r="B24" s="13" t="s">
        <v>42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</row>
    <row r="25" spans="1:18" ht="15">
      <c r="A25" s="5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</row>
    <row r="27" spans="1:18" ht="37.5" customHeight="1">
      <c r="B27" s="286" t="s">
        <v>179</v>
      </c>
      <c r="C27" s="286"/>
      <c r="D27" s="286"/>
      <c r="E27" s="286"/>
      <c r="F27" s="1"/>
      <c r="G27" s="1"/>
      <c r="H27" s="1"/>
      <c r="I27" s="1"/>
      <c r="J27" s="1"/>
      <c r="K27" s="1"/>
      <c r="L27" s="1"/>
      <c r="M27" s="1"/>
      <c r="N27" s="7" t="s">
        <v>13</v>
      </c>
      <c r="O27" s="1"/>
      <c r="P27" s="1"/>
      <c r="Q27" s="1"/>
      <c r="R27" s="1"/>
    </row>
  </sheetData>
  <mergeCells count="12">
    <mergeCell ref="O6:R6"/>
    <mergeCell ref="B27:E27"/>
    <mergeCell ref="O1:R1"/>
    <mergeCell ref="A4:R4"/>
    <mergeCell ref="Q5:R5"/>
    <mergeCell ref="A6:A7"/>
    <mergeCell ref="B6:B7"/>
    <mergeCell ref="C6:C7"/>
    <mergeCell ref="D6:D7"/>
    <mergeCell ref="E6:E7"/>
    <mergeCell ref="F6:G6"/>
    <mergeCell ref="H6:N6"/>
  </mergeCells>
  <printOptions horizontalCentered="1" verticalCentered="1"/>
  <pageMargins left="0.39370078740157483" right="0.39370078740157483" top="0.74803149606299213" bottom="0.74803149606299213" header="0.31496062992125984" footer="0.31496062992125984"/>
  <pageSetup paperSize="9" scale="60" fitToHeight="5" orientation="landscape" r:id="rId1"/>
  <rowBreaks count="1" manualBreakCount="1">
    <brk id="1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7"/>
  <sheetViews>
    <sheetView view="pageBreakPreview" topLeftCell="A6" zoomScaleNormal="100" zoomScaleSheetLayoutView="100" workbookViewId="0">
      <selection activeCell="B3" sqref="A3:P6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2.85546875" style="2" customWidth="1"/>
    <col min="4" max="4" width="12.85546875" style="140" customWidth="1"/>
    <col min="5" max="5" width="17.5703125" style="2" customWidth="1"/>
    <col min="6" max="10" width="13.28515625" style="2" customWidth="1"/>
    <col min="11" max="16384" width="28.42578125" style="2"/>
  </cols>
  <sheetData>
    <row r="1" spans="1:10" ht="62.25" customHeight="1">
      <c r="G1" s="287" t="s">
        <v>132</v>
      </c>
      <c r="H1" s="287"/>
      <c r="I1" s="287"/>
      <c r="J1" s="287"/>
    </row>
    <row r="4" spans="1:10">
      <c r="A4" s="288" t="s">
        <v>19</v>
      </c>
      <c r="B4" s="288"/>
      <c r="C4" s="288"/>
      <c r="D4" s="288"/>
      <c r="E4" s="288"/>
      <c r="F4" s="288"/>
      <c r="G4" s="288"/>
      <c r="H4" s="288"/>
      <c r="I4" s="288"/>
      <c r="J4" s="288"/>
    </row>
    <row r="5" spans="1:10" ht="28.5">
      <c r="A5" s="16" t="s">
        <v>9</v>
      </c>
      <c r="B5" s="16" t="s">
        <v>17</v>
      </c>
      <c r="C5" s="16" t="s">
        <v>10</v>
      </c>
      <c r="D5" s="120" t="s">
        <v>18</v>
      </c>
      <c r="E5" s="16" t="s">
        <v>11</v>
      </c>
      <c r="F5" s="270" t="s">
        <v>135</v>
      </c>
      <c r="G5" s="270" t="s">
        <v>136</v>
      </c>
      <c r="H5" s="270" t="s">
        <v>137</v>
      </c>
      <c r="I5" s="270" t="s">
        <v>197</v>
      </c>
      <c r="J5" s="270" t="s">
        <v>298</v>
      </c>
    </row>
    <row r="6" spans="1:10" ht="30.75" customHeight="1">
      <c r="A6" s="17" t="s">
        <v>21</v>
      </c>
      <c r="B6" s="295" t="s">
        <v>92</v>
      </c>
      <c r="C6" s="296"/>
      <c r="D6" s="296"/>
      <c r="E6" s="296"/>
      <c r="F6" s="296"/>
      <c r="G6" s="296"/>
      <c r="H6" s="296"/>
      <c r="I6" s="296"/>
      <c r="J6" s="297"/>
    </row>
    <row r="7" spans="1:10" ht="66" customHeight="1">
      <c r="A7" s="291"/>
      <c r="B7" s="293" t="s">
        <v>104</v>
      </c>
      <c r="C7" s="32" t="s">
        <v>12</v>
      </c>
      <c r="D7" s="151" t="s">
        <v>5</v>
      </c>
      <c r="E7" s="291" t="s">
        <v>263</v>
      </c>
      <c r="F7" s="4">
        <v>100</v>
      </c>
      <c r="G7" s="4">
        <v>100</v>
      </c>
      <c r="H7" s="4">
        <v>100</v>
      </c>
      <c r="I7" s="4">
        <v>100</v>
      </c>
      <c r="J7" s="4">
        <v>100</v>
      </c>
    </row>
    <row r="8" spans="1:10" ht="69.75" customHeight="1">
      <c r="A8" s="292"/>
      <c r="B8" s="294"/>
      <c r="C8" s="32" t="s">
        <v>70</v>
      </c>
      <c r="D8" s="151" t="s">
        <v>5</v>
      </c>
      <c r="E8" s="292"/>
      <c r="F8" s="31">
        <f>'04.П2.Долгоср.период'!D9</f>
        <v>170.26</v>
      </c>
      <c r="G8" s="31">
        <v>170.26</v>
      </c>
      <c r="H8" s="31">
        <f>G8</f>
        <v>170.26</v>
      </c>
      <c r="I8" s="31">
        <f>H8</f>
        <v>170.26</v>
      </c>
      <c r="J8" s="31">
        <f>I8</f>
        <v>170.26</v>
      </c>
    </row>
    <row r="9" spans="1:10" ht="69.75" customHeight="1">
      <c r="A9" s="150"/>
      <c r="B9" s="158" t="s">
        <v>262</v>
      </c>
      <c r="C9" s="151" t="s">
        <v>12</v>
      </c>
      <c r="D9" s="152" t="s">
        <v>5</v>
      </c>
      <c r="E9" s="4" t="s">
        <v>237</v>
      </c>
      <c r="F9" s="4">
        <v>100</v>
      </c>
      <c r="G9" s="4">
        <v>100</v>
      </c>
      <c r="H9" s="4">
        <v>100</v>
      </c>
      <c r="I9" s="4">
        <v>100</v>
      </c>
      <c r="J9" s="4">
        <v>100</v>
      </c>
    </row>
    <row r="10" spans="1:10" ht="14.25" customHeight="1">
      <c r="A10" s="27" t="s">
        <v>20</v>
      </c>
      <c r="B10" s="295" t="s">
        <v>106</v>
      </c>
      <c r="C10" s="296"/>
      <c r="D10" s="296"/>
      <c r="E10" s="296"/>
      <c r="F10" s="296"/>
      <c r="G10" s="296"/>
      <c r="H10" s="296"/>
      <c r="I10" s="296"/>
      <c r="J10" s="297"/>
    </row>
    <row r="11" spans="1:10">
      <c r="A11" s="27" t="s">
        <v>22</v>
      </c>
      <c r="B11" s="298" t="s">
        <v>78</v>
      </c>
      <c r="C11" s="299"/>
      <c r="D11" s="299"/>
      <c r="E11" s="299"/>
      <c r="F11" s="299"/>
      <c r="G11" s="299"/>
      <c r="H11" s="299"/>
      <c r="I11" s="299"/>
      <c r="J11" s="300"/>
    </row>
    <row r="12" spans="1:10" ht="45">
      <c r="A12" s="122"/>
      <c r="B12" s="18" t="str">
        <f>'09.ПП1.Дороги.1.Пок.'!B7</f>
        <v>Отношение площади дорог на которых выполнен ямочный ремонт, к общей площади дорог</v>
      </c>
      <c r="C12" s="122" t="str">
        <f>'09.ПП1.Дороги.1.Пок.'!C7</f>
        <v>%</v>
      </c>
      <c r="D12" s="120">
        <v>0.1</v>
      </c>
      <c r="E12" s="120" t="str">
        <f>'09.ПП1.Дороги.1.Пок.'!D7</f>
        <v>Ведомственная статистика</v>
      </c>
      <c r="F12" s="31">
        <f>'09.ПП1.Дороги.1.Пок.'!E7</f>
        <v>2.0737912670207219</v>
      </c>
      <c r="G12" s="31">
        <f>'09.ПП1.Дороги.1.Пок.'!F7</f>
        <v>2.09</v>
      </c>
      <c r="H12" s="31">
        <f>'09.ПП1.Дороги.1.Пок.'!G7</f>
        <v>2.1</v>
      </c>
      <c r="I12" s="31">
        <f>'09.ПП1.Дороги.1.Пок.'!H7</f>
        <v>2.11</v>
      </c>
      <c r="J12" s="31">
        <f>'09.ПП1.Дороги.1.Пок.'!I7</f>
        <v>2.12</v>
      </c>
    </row>
    <row r="13" spans="1:10" ht="60">
      <c r="A13" s="33"/>
      <c r="B13" s="18" t="str">
        <f>'09.ПП1.Дороги.1.Пок.'!B8</f>
        <v>Отношение количества автобусных  остановок, оборудованных павильонами ожидания, к общему количеству остановок</v>
      </c>
      <c r="C13" s="33" t="str">
        <f>'09.ПП1.Дороги.1.Пок.'!C8</f>
        <v>%</v>
      </c>
      <c r="D13" s="120">
        <v>0.1</v>
      </c>
      <c r="E13" s="32" t="str">
        <f>'09.ПП1.Дороги.1.Пок.'!D8</f>
        <v>Ведомственная статистика</v>
      </c>
      <c r="F13" s="31">
        <f>'09.ПП1.Дороги.1.Пок.'!E8</f>
        <v>72.352941176470594</v>
      </c>
      <c r="G13" s="31">
        <f>'09.ПП1.Дороги.1.Пок.'!F8</f>
        <v>75.294117647058826</v>
      </c>
      <c r="H13" s="31">
        <f>'09.ПП1.Дороги.1.Пок.'!G8</f>
        <v>78.235294117647058</v>
      </c>
      <c r="I13" s="31">
        <f>'09.ПП1.Дороги.1.Пок.'!H8</f>
        <v>81.17647058823529</v>
      </c>
      <c r="J13" s="31">
        <f>'09.ПП1.Дороги.1.Пок.'!I8</f>
        <v>84.117647058823536</v>
      </c>
    </row>
    <row r="14" spans="1:10">
      <c r="A14" s="33" t="s">
        <v>23</v>
      </c>
      <c r="B14" s="295" t="s">
        <v>107</v>
      </c>
      <c r="C14" s="296"/>
      <c r="D14" s="296"/>
      <c r="E14" s="296"/>
      <c r="F14" s="296"/>
      <c r="G14" s="296"/>
      <c r="H14" s="296"/>
      <c r="I14" s="296"/>
      <c r="J14" s="297"/>
    </row>
    <row r="15" spans="1:10" s="148" customFormat="1">
      <c r="A15" s="147" t="s">
        <v>24</v>
      </c>
      <c r="B15" s="298" t="s">
        <v>82</v>
      </c>
      <c r="C15" s="299"/>
      <c r="D15" s="299"/>
      <c r="E15" s="299"/>
      <c r="F15" s="299"/>
      <c r="G15" s="299"/>
      <c r="H15" s="299"/>
      <c r="I15" s="299"/>
      <c r="J15" s="300"/>
    </row>
    <row r="16" spans="1:10" ht="90">
      <c r="A16" s="122"/>
      <c r="B16" s="18" t="str">
        <f>'12.ПП2.БДД.1.Пок.'!B7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6" s="122" t="str">
        <f>'12.ПП2.БДД.1.Пок.'!C7</f>
        <v>%</v>
      </c>
      <c r="D16" s="120">
        <v>0.15</v>
      </c>
      <c r="E16" s="120" t="str">
        <f>'12.ПП2.БДД.1.Пок.'!D7</f>
        <v>Ведомственная статистика</v>
      </c>
      <c r="F16" s="4">
        <f>'12.ПП2.БДД.1.Пок.'!E7</f>
        <v>47.368421052631582</v>
      </c>
      <c r="G16" s="4">
        <f>'12.ПП2.БДД.1.Пок.'!F7</f>
        <v>89.473684210526315</v>
      </c>
      <c r="H16" s="4">
        <f>'12.ПП2.БДД.1.Пок.'!G7</f>
        <v>89.473684210526315</v>
      </c>
      <c r="I16" s="120">
        <f>'12.ПП2.БДД.1.Пок.'!H7</f>
        <v>100</v>
      </c>
      <c r="J16" s="120">
        <f>'12.ПП2.БДД.1.Пок.'!I7</f>
        <v>100</v>
      </c>
    </row>
    <row r="17" spans="1:10" ht="57">
      <c r="A17" s="20"/>
      <c r="B17" s="18" t="str">
        <f>'12.ПП2.БДД.1.Пок.'!B8</f>
        <v>Количество совершенных ДТП с пострадавшими, не более</v>
      </c>
      <c r="C17" s="17" t="str">
        <f>'12.ПП2.БДД.1.Пок.'!C8</f>
        <v>ед.</v>
      </c>
      <c r="D17" s="120">
        <v>0.15</v>
      </c>
      <c r="E17" s="16" t="str">
        <f>'12.ПП2.БДД.1.Пок.'!D8</f>
        <v>Данные ОГИБДД МУ МВД России по ЗАТО г. Железногорск</v>
      </c>
      <c r="F17" s="120">
        <f>'12.ПП2.БДД.1.Пок.'!E8</f>
        <v>65</v>
      </c>
      <c r="G17" s="120">
        <f>'12.ПП2.БДД.1.Пок.'!F8</f>
        <v>80</v>
      </c>
      <c r="H17" s="120">
        <f>'12.ПП2.БДД.1.Пок.'!G8</f>
        <v>80</v>
      </c>
      <c r="I17" s="120">
        <f>'12.ПП2.БДД.1.Пок.'!H8</f>
        <v>80</v>
      </c>
      <c r="J17" s="120">
        <f>'12.ПП2.БДД.1.Пок.'!I8</f>
        <v>80</v>
      </c>
    </row>
    <row r="18" spans="1:10">
      <c r="A18" s="27" t="s">
        <v>57</v>
      </c>
      <c r="B18" s="298" t="s">
        <v>108</v>
      </c>
      <c r="C18" s="299"/>
      <c r="D18" s="299"/>
      <c r="E18" s="299"/>
      <c r="F18" s="299"/>
      <c r="G18" s="299"/>
      <c r="H18" s="299"/>
      <c r="I18" s="299"/>
      <c r="J18" s="300"/>
    </row>
    <row r="19" spans="1:10">
      <c r="A19" s="27" t="s">
        <v>32</v>
      </c>
      <c r="B19" s="298" t="s">
        <v>83</v>
      </c>
      <c r="C19" s="299"/>
      <c r="D19" s="299"/>
      <c r="E19" s="299"/>
      <c r="F19" s="299"/>
      <c r="G19" s="299"/>
      <c r="H19" s="299"/>
      <c r="I19" s="299"/>
      <c r="J19" s="300"/>
    </row>
    <row r="20" spans="1:10" ht="85.5">
      <c r="A20" s="122"/>
      <c r="B20" s="19" t="str">
        <f>'15.ПП3.Трансп.1.Пок.'!B7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20" s="120" t="str">
        <f>'15.ПП3.Трансп.1.Пок.'!C7</f>
        <v>%</v>
      </c>
      <c r="D20" s="120">
        <v>0.15</v>
      </c>
      <c r="E20" s="138" t="s">
        <v>253</v>
      </c>
      <c r="F20" s="120">
        <f>'15.ПП3.Трансп.1.Пок.'!E7</f>
        <v>0</v>
      </c>
      <c r="G20" s="120">
        <f>'15.ПП3.Трансп.1.Пок.'!F7</f>
        <v>0</v>
      </c>
      <c r="H20" s="120">
        <f>'15.ПП3.Трансп.1.Пок.'!G7</f>
        <v>0</v>
      </c>
      <c r="I20" s="120">
        <f>'15.ПП3.Трансп.1.Пок.'!H7</f>
        <v>0</v>
      </c>
      <c r="J20" s="120">
        <f>'15.ПП3.Трансп.1.Пок.'!I7</f>
        <v>0</v>
      </c>
    </row>
    <row r="21" spans="1:10" ht="28.5">
      <c r="A21" s="122"/>
      <c r="B21" s="19" t="str">
        <f>'15.ПП3.Трансп.1.Пок.'!B8</f>
        <v>Объем субсидий на 1 перевезенного пассажира</v>
      </c>
      <c r="C21" s="120" t="str">
        <f>'15.ПП3.Трансп.1.Пок.'!C8</f>
        <v>руб/пасс</v>
      </c>
      <c r="D21" s="120">
        <v>0.1</v>
      </c>
      <c r="E21" s="138" t="str">
        <f>'15.ПП3.Трансп.1.Пок.'!D8</f>
        <v>Ведомственная статистика</v>
      </c>
      <c r="F21" s="31">
        <f>'15.ПП3.Трансп.1.Пок.'!E8</f>
        <v>6.4127588100905086</v>
      </c>
      <c r="G21" s="31">
        <f>'15.ПП3.Трансп.1.Пок.'!F8</f>
        <v>6.51</v>
      </c>
      <c r="H21" s="120">
        <f>'15.ПП3.Трансп.1.Пок.'!G8</f>
        <v>6.83</v>
      </c>
      <c r="I21" s="120">
        <f>'15.ПП3.Трансп.1.Пок.'!H8</f>
        <v>6.92</v>
      </c>
      <c r="J21" s="120">
        <f>'15.ПП3.Трансп.1.Пок.'!I8</f>
        <v>6.98</v>
      </c>
    </row>
    <row r="22" spans="1:10">
      <c r="A22" s="27" t="s">
        <v>69</v>
      </c>
      <c r="B22" s="298" t="s">
        <v>109</v>
      </c>
      <c r="C22" s="299"/>
      <c r="D22" s="299"/>
      <c r="E22" s="299"/>
      <c r="F22" s="299"/>
      <c r="G22" s="299"/>
      <c r="H22" s="299"/>
      <c r="I22" s="299"/>
      <c r="J22" s="300"/>
    </row>
    <row r="23" spans="1:10">
      <c r="A23" s="27" t="s">
        <v>102</v>
      </c>
      <c r="B23" s="298" t="s">
        <v>100</v>
      </c>
      <c r="C23" s="299"/>
      <c r="D23" s="299"/>
      <c r="E23" s="299"/>
      <c r="F23" s="299"/>
      <c r="G23" s="299"/>
      <c r="H23" s="299"/>
      <c r="I23" s="299"/>
      <c r="J23" s="300"/>
    </row>
    <row r="24" spans="1:10" ht="42.75">
      <c r="A24" s="21"/>
      <c r="B24" s="19" t="str">
        <f>'18.ПП4.Благ.1.Пок.'!B7</f>
        <v>Доля сетей уличного освещения, работы по содержанию которых выполняются в объеме действующих нормативов</v>
      </c>
      <c r="C24" s="123" t="str">
        <f>'18.ПП4.Благ.1.Пок.'!C7</f>
        <v>%</v>
      </c>
      <c r="D24" s="120">
        <v>0.15</v>
      </c>
      <c r="E24" s="123" t="str">
        <f>'18.ПП4.Благ.1.Пок.'!D7</f>
        <v>Ведомственная статистика</v>
      </c>
      <c r="F24" s="120">
        <f>'18.ПП4.Благ.1.Пок.'!E7</f>
        <v>100</v>
      </c>
      <c r="G24" s="120">
        <f>'18.ПП4.Благ.1.Пок.'!F7</f>
        <v>100</v>
      </c>
      <c r="H24" s="120">
        <f>'18.ПП4.Благ.1.Пок.'!G7</f>
        <v>100</v>
      </c>
      <c r="I24" s="120">
        <f>'18.ПП4.Благ.1.Пок.'!H7</f>
        <v>100</v>
      </c>
      <c r="J24" s="120">
        <f>'18.ПП4.Благ.1.Пок.'!I7</f>
        <v>100</v>
      </c>
    </row>
    <row r="25" spans="1:10" ht="71.25">
      <c r="A25" s="268"/>
      <c r="B25" s="19" t="str">
        <f>'18.ПП4.Благ.1.Пок.'!B8</f>
        <v>Доля площади территории города, на которой выполняются работы по содержанию и благоустройству, по отношению к общей площади муниципального образования</v>
      </c>
      <c r="C25" s="268" t="str">
        <f>'18.ПП4.Благ.1.Пок.'!C8</f>
        <v>%</v>
      </c>
      <c r="D25" s="268">
        <v>0.1</v>
      </c>
      <c r="E25" s="268" t="str">
        <f>'18.ПП4.Благ.1.Пок.'!D8</f>
        <v>Ведомственная статистика</v>
      </c>
      <c r="F25" s="31">
        <f>'18.ПП4.Благ.1.Пок.'!E8</f>
        <v>3.5637271904884984</v>
      </c>
      <c r="G25" s="31">
        <f>'18.ПП4.Благ.1.Пок.'!F8</f>
        <v>3.5637271904884984</v>
      </c>
      <c r="H25" s="31">
        <f>'18.ПП4.Благ.1.Пок.'!G8</f>
        <v>3.5637271904884984</v>
      </c>
      <c r="I25" s="31">
        <f>'18.ПП4.Благ.1.Пок.'!H8</f>
        <v>3.5637271904884984</v>
      </c>
      <c r="J25" s="31">
        <f>'18.ПП4.Благ.1.Пок.'!I8</f>
        <v>3.5637271904884984</v>
      </c>
    </row>
    <row r="27" spans="1:10" ht="37.5" customHeight="1">
      <c r="B27" s="286" t="s">
        <v>14</v>
      </c>
      <c r="C27" s="286"/>
      <c r="D27" s="141"/>
      <c r="E27" s="14"/>
      <c r="F27" s="14"/>
      <c r="I27" s="290" t="s">
        <v>13</v>
      </c>
      <c r="J27" s="290"/>
    </row>
  </sheetData>
  <mergeCells count="16">
    <mergeCell ref="G1:J1"/>
    <mergeCell ref="A4:J4"/>
    <mergeCell ref="I27:J27"/>
    <mergeCell ref="B27:C27"/>
    <mergeCell ref="A7:A8"/>
    <mergeCell ref="B7:B8"/>
    <mergeCell ref="E7:E8"/>
    <mergeCell ref="B10:J10"/>
    <mergeCell ref="B6:J6"/>
    <mergeCell ref="B14:J14"/>
    <mergeCell ref="B11:J11"/>
    <mergeCell ref="B15:J15"/>
    <mergeCell ref="B18:J18"/>
    <mergeCell ref="B19:J19"/>
    <mergeCell ref="B22:J22"/>
    <mergeCell ref="B23:J2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4" fitToHeight="5" orientation="landscape" r:id="rId1"/>
  <headerFooter>
    <oddHeader>&amp;C&amp;P</oddHeader>
  </headerFooter>
  <rowBreaks count="1" manualBreakCount="1">
    <brk id="13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2"/>
  <sheetViews>
    <sheetView workbookViewId="0">
      <selection activeCell="B3" sqref="A3:P6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2.85546875" style="2" customWidth="1"/>
    <col min="4" max="5" width="11.42578125" style="2" customWidth="1"/>
    <col min="6" max="6" width="12.42578125" style="2" customWidth="1"/>
    <col min="7" max="16" width="8.42578125" style="2" bestFit="1" customWidth="1"/>
    <col min="17" max="16384" width="28.42578125" style="2"/>
  </cols>
  <sheetData>
    <row r="1" spans="1:16" ht="57" customHeight="1">
      <c r="F1" s="11"/>
      <c r="G1" s="301" t="s">
        <v>131</v>
      </c>
      <c r="H1" s="301"/>
      <c r="I1" s="301"/>
      <c r="J1" s="301"/>
      <c r="K1" s="301"/>
      <c r="L1" s="301"/>
      <c r="M1" s="301"/>
      <c r="N1" s="301"/>
      <c r="O1" s="301"/>
      <c r="P1" s="301"/>
    </row>
    <row r="4" spans="1:16" ht="18" customHeight="1">
      <c r="A4" s="288" t="s">
        <v>49</v>
      </c>
      <c r="B4" s="288"/>
      <c r="C4" s="288"/>
      <c r="D4" s="288"/>
      <c r="E4" s="288"/>
      <c r="F4" s="288"/>
      <c r="G4" s="288"/>
      <c r="H4" s="288"/>
      <c r="I4" s="288"/>
      <c r="J4" s="288"/>
      <c r="K4" s="288"/>
      <c r="L4" s="288"/>
      <c r="M4" s="288"/>
      <c r="N4" s="288"/>
      <c r="O4" s="288"/>
      <c r="P4" s="288"/>
    </row>
    <row r="5" spans="1:16" ht="14.25" customHeight="1">
      <c r="A5" s="285" t="s">
        <v>9</v>
      </c>
      <c r="B5" s="285" t="s">
        <v>51</v>
      </c>
      <c r="C5" s="285" t="s">
        <v>10</v>
      </c>
      <c r="D5" s="291" t="s">
        <v>135</v>
      </c>
      <c r="E5" s="291" t="s">
        <v>136</v>
      </c>
      <c r="F5" s="291" t="s">
        <v>137</v>
      </c>
      <c r="G5" s="285" t="s">
        <v>34</v>
      </c>
      <c r="H5" s="285"/>
      <c r="I5" s="303" t="s">
        <v>50</v>
      </c>
      <c r="J5" s="303"/>
      <c r="K5" s="303"/>
      <c r="L5" s="303"/>
      <c r="M5" s="303"/>
      <c r="N5" s="303"/>
      <c r="O5" s="303"/>
      <c r="P5" s="303"/>
    </row>
    <row r="6" spans="1:16" ht="18.75" customHeight="1">
      <c r="A6" s="285"/>
      <c r="B6" s="285"/>
      <c r="C6" s="285"/>
      <c r="D6" s="292"/>
      <c r="E6" s="292"/>
      <c r="F6" s="292"/>
      <c r="G6" s="61">
        <v>2018</v>
      </c>
      <c r="H6" s="61">
        <v>2019</v>
      </c>
      <c r="I6" s="207">
        <v>2020</v>
      </c>
      <c r="J6" s="207">
        <v>2021</v>
      </c>
      <c r="K6" s="207">
        <v>2022</v>
      </c>
      <c r="L6" s="207">
        <v>2023</v>
      </c>
      <c r="M6" s="207">
        <v>2024</v>
      </c>
      <c r="N6" s="207">
        <v>2025</v>
      </c>
      <c r="O6" s="207">
        <v>2026</v>
      </c>
      <c r="P6" s="15">
        <v>2027</v>
      </c>
    </row>
    <row r="7" spans="1:16" ht="75.75" customHeight="1">
      <c r="A7" s="27" t="s">
        <v>21</v>
      </c>
      <c r="B7" s="3" t="s">
        <v>92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</row>
    <row r="8" spans="1:16" ht="68.25" customHeight="1">
      <c r="A8" s="285"/>
      <c r="B8" s="304" t="str">
        <f>'03.П1.Показатели'!B7</f>
        <v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v>
      </c>
      <c r="C8" s="283" t="str">
        <f>'03.П1.Показатели'!C7</f>
        <v>%</v>
      </c>
      <c r="D8" s="4">
        <f>'03.П1.Показатели'!F7</f>
        <v>100</v>
      </c>
      <c r="E8" s="4">
        <f>'03.П1.Показатели'!G7</f>
        <v>100</v>
      </c>
      <c r="F8" s="4">
        <f>'03.П1.Показатели'!H7</f>
        <v>100</v>
      </c>
      <c r="G8" s="4">
        <f>'03.П1.Показатели'!I7</f>
        <v>100</v>
      </c>
      <c r="H8" s="4">
        <f>'03.П1.Показатели'!J7</f>
        <v>100</v>
      </c>
      <c r="I8" s="4">
        <f>H8</f>
        <v>100</v>
      </c>
      <c r="J8" s="4">
        <f t="shared" ref="J8:P8" si="0">I8</f>
        <v>100</v>
      </c>
      <c r="K8" s="4">
        <f t="shared" si="0"/>
        <v>100</v>
      </c>
      <c r="L8" s="4">
        <f t="shared" si="0"/>
        <v>100</v>
      </c>
      <c r="M8" s="4">
        <f t="shared" si="0"/>
        <v>100</v>
      </c>
      <c r="N8" s="4">
        <f t="shared" si="0"/>
        <v>100</v>
      </c>
      <c r="O8" s="4">
        <f t="shared" si="0"/>
        <v>100</v>
      </c>
      <c r="P8" s="4">
        <f t="shared" si="0"/>
        <v>100</v>
      </c>
    </row>
    <row r="9" spans="1:16" ht="67.5" customHeight="1">
      <c r="A9" s="285"/>
      <c r="B9" s="304"/>
      <c r="C9" s="283" t="str">
        <f>'03.П1.Показатели'!C8</f>
        <v>км</v>
      </c>
      <c r="D9" s="31">
        <v>170.26</v>
      </c>
      <c r="E9" s="31">
        <v>170.26</v>
      </c>
      <c r="F9" s="31">
        <v>170.26</v>
      </c>
      <c r="G9" s="31">
        <v>170.26</v>
      </c>
      <c r="H9" s="31">
        <v>170.26</v>
      </c>
      <c r="I9" s="31">
        <v>170.26</v>
      </c>
      <c r="J9" s="31">
        <v>170.26</v>
      </c>
      <c r="K9" s="31">
        <v>170.26</v>
      </c>
      <c r="L9" s="31">
        <v>170.26</v>
      </c>
      <c r="M9" s="31">
        <v>170.26</v>
      </c>
      <c r="N9" s="31">
        <v>170.26</v>
      </c>
      <c r="O9" s="31">
        <v>170.26</v>
      </c>
      <c r="P9" s="31">
        <v>170.26</v>
      </c>
    </row>
    <row r="10" spans="1:16" ht="90">
      <c r="A10" s="283"/>
      <c r="B10" s="25" t="str">
        <f>'03.П1.Показатели'!B9</f>
        <v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v>
      </c>
      <c r="C10" s="25" t="str">
        <f>'03.П1.Показатели'!C9</f>
        <v>%</v>
      </c>
      <c r="D10" s="31">
        <f>'03.П1.Показатели'!F9</f>
        <v>100</v>
      </c>
      <c r="E10" s="31">
        <f>'03.П1.Показатели'!G9</f>
        <v>100</v>
      </c>
      <c r="F10" s="31">
        <f>'03.П1.Показатели'!H9</f>
        <v>100</v>
      </c>
      <c r="G10" s="31">
        <f>'03.П1.Показатели'!I9</f>
        <v>100</v>
      </c>
      <c r="H10" s="31">
        <f>'03.П1.Показатели'!J9</f>
        <v>100</v>
      </c>
      <c r="I10" s="31">
        <f>H10</f>
        <v>100</v>
      </c>
      <c r="J10" s="31">
        <f t="shared" ref="J10:P10" si="1">I10</f>
        <v>100</v>
      </c>
      <c r="K10" s="31">
        <f t="shared" si="1"/>
        <v>100</v>
      </c>
      <c r="L10" s="31">
        <f t="shared" si="1"/>
        <v>100</v>
      </c>
      <c r="M10" s="31">
        <f t="shared" si="1"/>
        <v>100</v>
      </c>
      <c r="N10" s="31">
        <f t="shared" si="1"/>
        <v>100</v>
      </c>
      <c r="O10" s="31">
        <f t="shared" si="1"/>
        <v>100</v>
      </c>
      <c r="P10" s="31">
        <f t="shared" si="1"/>
        <v>100</v>
      </c>
    </row>
    <row r="12" spans="1:16" ht="37.5" customHeight="1">
      <c r="A12" s="286" t="s">
        <v>14</v>
      </c>
      <c r="B12" s="302"/>
      <c r="C12" s="302"/>
      <c r="D12" s="302"/>
      <c r="L12" s="290" t="s">
        <v>13</v>
      </c>
      <c r="M12" s="290"/>
      <c r="N12" s="290"/>
      <c r="O12" s="290"/>
    </row>
  </sheetData>
  <mergeCells count="14">
    <mergeCell ref="G1:P1"/>
    <mergeCell ref="A4:P4"/>
    <mergeCell ref="L12:O12"/>
    <mergeCell ref="A12:D12"/>
    <mergeCell ref="G5:H5"/>
    <mergeCell ref="C5:C6"/>
    <mergeCell ref="B5:B6"/>
    <mergeCell ref="A5:A6"/>
    <mergeCell ref="I5:P5"/>
    <mergeCell ref="A8:A9"/>
    <mergeCell ref="B8:B9"/>
    <mergeCell ref="D5:D6"/>
    <mergeCell ref="E5:E6"/>
    <mergeCell ref="F5:F6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L59"/>
  <sheetViews>
    <sheetView view="pageBreakPreview" topLeftCell="A10" zoomScaleNormal="100" zoomScaleSheetLayoutView="100" workbookViewId="0">
      <selection activeCell="B3" sqref="A3:P6"/>
    </sheetView>
  </sheetViews>
  <sheetFormatPr defaultColWidth="28.42578125" defaultRowHeight="14.25"/>
  <cols>
    <col min="1" max="1" width="6.85546875" style="2" customWidth="1"/>
    <col min="2" max="2" width="39.5703125" style="2" customWidth="1"/>
    <col min="3" max="3" width="12.7109375" style="2" customWidth="1"/>
    <col min="4" max="4" width="11.140625" style="2" customWidth="1"/>
    <col min="5" max="5" width="11.85546875" style="2" customWidth="1"/>
    <col min="6" max="6" width="13.85546875" style="2" customWidth="1"/>
    <col min="7" max="7" width="14.85546875" style="2" bestFit="1" customWidth="1"/>
    <col min="8" max="8" width="15.28515625" style="2" customWidth="1"/>
    <col min="9" max="9" width="16.140625" style="2" bestFit="1" customWidth="1"/>
    <col min="10" max="10" width="14.5703125" style="2" customWidth="1"/>
    <col min="11" max="11" width="12" style="2" customWidth="1"/>
    <col min="12" max="12" width="16.140625" style="2" customWidth="1"/>
    <col min="13" max="16384" width="28.42578125" style="2"/>
  </cols>
  <sheetData>
    <row r="1" spans="1:12" ht="63" customHeight="1">
      <c r="I1" s="287" t="s">
        <v>118</v>
      </c>
      <c r="J1" s="287"/>
      <c r="K1" s="287"/>
      <c r="L1" s="287"/>
    </row>
    <row r="4" spans="1:12" ht="37.5" customHeight="1">
      <c r="A4" s="288" t="s">
        <v>241</v>
      </c>
      <c r="B4" s="288"/>
      <c r="C4" s="288"/>
      <c r="D4" s="288"/>
      <c r="E4" s="288"/>
      <c r="F4" s="288"/>
      <c r="G4" s="288"/>
      <c r="H4" s="288"/>
      <c r="I4" s="288"/>
      <c r="J4" s="288"/>
      <c r="K4" s="288"/>
      <c r="L4" s="288"/>
    </row>
    <row r="5" spans="1:12" ht="43.5" customHeight="1">
      <c r="A5" s="285" t="s">
        <v>9</v>
      </c>
      <c r="B5" s="285" t="s">
        <v>242</v>
      </c>
      <c r="C5" s="291" t="s">
        <v>116</v>
      </c>
      <c r="D5" s="291" t="s">
        <v>117</v>
      </c>
      <c r="E5" s="291" t="s">
        <v>243</v>
      </c>
      <c r="F5" s="285" t="s">
        <v>36</v>
      </c>
      <c r="G5" s="285" t="s">
        <v>244</v>
      </c>
      <c r="H5" s="285"/>
      <c r="I5" s="285"/>
      <c r="J5" s="285"/>
      <c r="K5" s="285"/>
      <c r="L5" s="285"/>
    </row>
    <row r="6" spans="1:12" ht="31.5" customHeight="1">
      <c r="A6" s="285"/>
      <c r="B6" s="285"/>
      <c r="C6" s="292"/>
      <c r="D6" s="292"/>
      <c r="E6" s="292"/>
      <c r="F6" s="285"/>
      <c r="G6" s="276" t="s">
        <v>136</v>
      </c>
      <c r="H6" s="276" t="s">
        <v>137</v>
      </c>
      <c r="I6" s="276" t="s">
        <v>197</v>
      </c>
      <c r="J6" s="276" t="s">
        <v>298</v>
      </c>
      <c r="K6" s="276" t="s">
        <v>327</v>
      </c>
      <c r="L6" s="12" t="s">
        <v>37</v>
      </c>
    </row>
    <row r="7" spans="1:12" ht="15">
      <c r="A7" s="305" t="s">
        <v>338</v>
      </c>
      <c r="B7" s="305"/>
      <c r="C7" s="305"/>
      <c r="D7" s="305"/>
      <c r="E7" s="305"/>
      <c r="F7" s="305"/>
      <c r="G7" s="305"/>
      <c r="H7" s="305"/>
      <c r="I7" s="305"/>
      <c r="J7" s="305"/>
      <c r="K7" s="305"/>
      <c r="L7" s="305"/>
    </row>
    <row r="8" spans="1:12" ht="15">
      <c r="A8" s="306" t="s">
        <v>337</v>
      </c>
      <c r="B8" s="306"/>
      <c r="C8" s="306"/>
      <c r="D8" s="306"/>
      <c r="E8" s="306"/>
      <c r="F8" s="306"/>
      <c r="G8" s="306"/>
      <c r="H8" s="306"/>
      <c r="I8" s="306"/>
      <c r="J8" s="306"/>
      <c r="K8" s="306"/>
      <c r="L8" s="306"/>
    </row>
    <row r="9" spans="1:12" ht="15">
      <c r="A9" s="305" t="s">
        <v>330</v>
      </c>
      <c r="B9" s="305"/>
      <c r="C9" s="305"/>
      <c r="D9" s="305"/>
      <c r="E9" s="305"/>
      <c r="F9" s="305"/>
      <c r="G9" s="305"/>
      <c r="H9" s="305"/>
      <c r="I9" s="305"/>
      <c r="J9" s="305"/>
      <c r="K9" s="305"/>
      <c r="L9" s="305"/>
    </row>
    <row r="10" spans="1:12" ht="15">
      <c r="A10" s="142"/>
      <c r="B10" s="142" t="s">
        <v>325</v>
      </c>
      <c r="C10" s="142"/>
      <c r="D10" s="142"/>
      <c r="E10" s="142"/>
      <c r="F10" s="142"/>
      <c r="G10" s="142"/>
      <c r="H10" s="142"/>
      <c r="I10" s="142"/>
      <c r="J10" s="142"/>
      <c r="K10" s="142"/>
      <c r="L10" s="142"/>
    </row>
    <row r="11" spans="1:12" ht="15">
      <c r="A11" s="142"/>
      <c r="B11" s="142" t="s">
        <v>326</v>
      </c>
      <c r="C11" s="142"/>
      <c r="D11" s="142"/>
      <c r="E11" s="142"/>
      <c r="F11" s="142"/>
      <c r="G11" s="142"/>
      <c r="H11" s="142"/>
      <c r="I11" s="142"/>
      <c r="J11" s="142"/>
      <c r="K11" s="142"/>
      <c r="L11" s="142"/>
    </row>
    <row r="12" spans="1:12" ht="15">
      <c r="A12" s="142"/>
      <c r="B12" s="142" t="s">
        <v>245</v>
      </c>
      <c r="C12" s="279"/>
      <c r="D12" s="279"/>
      <c r="E12" s="279"/>
      <c r="F12" s="279"/>
      <c r="G12" s="279"/>
      <c r="H12" s="279"/>
      <c r="I12" s="279"/>
      <c r="J12" s="279"/>
      <c r="K12" s="279"/>
      <c r="L12" s="279"/>
    </row>
    <row r="13" spans="1:12" ht="15">
      <c r="A13" s="142"/>
      <c r="B13" s="143" t="s">
        <v>176</v>
      </c>
      <c r="C13" s="279"/>
      <c r="D13" s="279"/>
      <c r="E13" s="279"/>
      <c r="F13" s="279"/>
      <c r="G13" s="279"/>
      <c r="H13" s="279"/>
      <c r="I13" s="279"/>
      <c r="J13" s="279"/>
      <c r="K13" s="279"/>
      <c r="L13" s="279"/>
    </row>
    <row r="14" spans="1:12" ht="15">
      <c r="A14" s="142"/>
      <c r="B14" s="143" t="s">
        <v>174</v>
      </c>
      <c r="C14" s="279"/>
      <c r="D14" s="279"/>
      <c r="E14" s="279"/>
      <c r="F14" s="279"/>
      <c r="G14" s="279"/>
      <c r="H14" s="279"/>
      <c r="I14" s="279"/>
      <c r="J14" s="279"/>
      <c r="K14" s="279"/>
      <c r="L14" s="279"/>
    </row>
    <row r="15" spans="1:12" ht="15">
      <c r="A15" s="142"/>
      <c r="B15" s="143" t="s">
        <v>246</v>
      </c>
      <c r="C15" s="279" t="s">
        <v>328</v>
      </c>
      <c r="D15" s="279">
        <v>2017</v>
      </c>
      <c r="E15" s="280">
        <f>H15</f>
        <v>1750000</v>
      </c>
      <c r="F15" s="280">
        <v>0</v>
      </c>
      <c r="G15" s="280">
        <v>0</v>
      </c>
      <c r="H15" s="280">
        <f>'ПР3. 10.ПП1.Дороги.2.Мер.'!H10</f>
        <v>1750000</v>
      </c>
      <c r="I15" s="280">
        <f>'ПР3. 10.ПП1.Дороги.2.Мер.'!I10</f>
        <v>0</v>
      </c>
      <c r="J15" s="280">
        <f>'ПР3. 10.ПП1.Дороги.2.Мер.'!J10</f>
        <v>0</v>
      </c>
      <c r="K15" s="280">
        <v>0</v>
      </c>
      <c r="L15" s="280">
        <f>SUM(G15:K15)</f>
        <v>1750000</v>
      </c>
    </row>
    <row r="16" spans="1:12" ht="15">
      <c r="A16" s="142"/>
      <c r="B16" s="143" t="s">
        <v>247</v>
      </c>
      <c r="C16" s="279"/>
      <c r="D16" s="279"/>
      <c r="E16" s="279"/>
      <c r="F16" s="279"/>
      <c r="G16" s="279"/>
      <c r="H16" s="279"/>
      <c r="I16" s="279"/>
      <c r="J16" s="279"/>
      <c r="K16" s="279"/>
      <c r="L16" s="279"/>
    </row>
    <row r="17" spans="1:12" ht="15">
      <c r="A17" s="142"/>
      <c r="B17" s="142" t="s">
        <v>336</v>
      </c>
      <c r="C17" s="279" t="s">
        <v>328</v>
      </c>
      <c r="D17" s="279">
        <v>2017</v>
      </c>
      <c r="E17" s="280">
        <f>H17</f>
        <v>1750000</v>
      </c>
      <c r="F17" s="280">
        <f>F15</f>
        <v>0</v>
      </c>
      <c r="G17" s="280">
        <f t="shared" ref="G17:L17" si="0">G15</f>
        <v>0</v>
      </c>
      <c r="H17" s="280">
        <f t="shared" si="0"/>
        <v>1750000</v>
      </c>
      <c r="I17" s="280">
        <f t="shared" si="0"/>
        <v>0</v>
      </c>
      <c r="J17" s="280">
        <f t="shared" si="0"/>
        <v>0</v>
      </c>
      <c r="K17" s="280">
        <f t="shared" si="0"/>
        <v>0</v>
      </c>
      <c r="L17" s="280">
        <f t="shared" si="0"/>
        <v>1750000</v>
      </c>
    </row>
    <row r="18" spans="1:12" ht="15">
      <c r="A18" s="142"/>
      <c r="B18" s="142" t="s">
        <v>245</v>
      </c>
      <c r="C18" s="142"/>
      <c r="D18" s="142"/>
      <c r="E18" s="142"/>
      <c r="F18" s="142"/>
      <c r="G18" s="142"/>
      <c r="H18" s="142"/>
      <c r="I18" s="142"/>
      <c r="J18" s="142"/>
      <c r="K18" s="142"/>
      <c r="L18" s="142"/>
    </row>
    <row r="19" spans="1:12" ht="15">
      <c r="A19" s="142"/>
      <c r="B19" s="143" t="s">
        <v>176</v>
      </c>
      <c r="C19" s="142"/>
      <c r="D19" s="142"/>
      <c r="E19" s="142"/>
      <c r="F19" s="142"/>
      <c r="G19" s="142"/>
      <c r="H19" s="142"/>
      <c r="I19" s="142"/>
      <c r="J19" s="142"/>
      <c r="K19" s="142"/>
      <c r="L19" s="142"/>
    </row>
    <row r="20" spans="1:12" ht="15">
      <c r="A20" s="142"/>
      <c r="B20" s="143" t="s">
        <v>174</v>
      </c>
      <c r="C20" s="142"/>
      <c r="D20" s="142"/>
      <c r="E20" s="142"/>
      <c r="F20" s="142"/>
      <c r="G20" s="142"/>
      <c r="H20" s="142"/>
      <c r="I20" s="142"/>
      <c r="J20" s="142"/>
      <c r="K20" s="142"/>
      <c r="L20" s="142"/>
    </row>
    <row r="21" spans="1:12" ht="15">
      <c r="A21" s="142"/>
      <c r="B21" s="143" t="s">
        <v>246</v>
      </c>
      <c r="C21" s="279" t="str">
        <f>C17</f>
        <v>инвестиции</v>
      </c>
      <c r="D21" s="279">
        <f t="shared" ref="D21:L21" si="1">D17</f>
        <v>2017</v>
      </c>
      <c r="E21" s="281">
        <f t="shared" si="1"/>
        <v>1750000</v>
      </c>
      <c r="F21" s="281">
        <f t="shared" si="1"/>
        <v>0</v>
      </c>
      <c r="G21" s="281">
        <f t="shared" si="1"/>
        <v>0</v>
      </c>
      <c r="H21" s="281">
        <f t="shared" si="1"/>
        <v>1750000</v>
      </c>
      <c r="I21" s="281">
        <f t="shared" si="1"/>
        <v>0</v>
      </c>
      <c r="J21" s="281">
        <f t="shared" si="1"/>
        <v>0</v>
      </c>
      <c r="K21" s="281">
        <f t="shared" si="1"/>
        <v>0</v>
      </c>
      <c r="L21" s="281">
        <f t="shared" si="1"/>
        <v>1750000</v>
      </c>
    </row>
    <row r="22" spans="1:12" ht="15">
      <c r="A22" s="142"/>
      <c r="B22" s="143" t="s">
        <v>247</v>
      </c>
      <c r="C22" s="142"/>
      <c r="D22" s="142"/>
      <c r="E22" s="142"/>
      <c r="F22" s="142"/>
      <c r="G22" s="142"/>
      <c r="H22" s="142"/>
      <c r="I22" s="142"/>
      <c r="J22" s="142"/>
      <c r="K22" s="142"/>
      <c r="L22" s="142"/>
    </row>
    <row r="23" spans="1:12" ht="15">
      <c r="A23" s="305" t="s">
        <v>329</v>
      </c>
      <c r="B23" s="305"/>
      <c r="C23" s="305"/>
      <c r="D23" s="305"/>
      <c r="E23" s="305"/>
      <c r="F23" s="305"/>
      <c r="G23" s="305"/>
      <c r="H23" s="305"/>
      <c r="I23" s="305"/>
      <c r="J23" s="305"/>
      <c r="K23" s="305"/>
      <c r="L23" s="305"/>
    </row>
    <row r="24" spans="1:12" ht="15">
      <c r="A24" s="142"/>
      <c r="B24" s="142" t="s">
        <v>325</v>
      </c>
      <c r="C24" s="142"/>
      <c r="D24" s="142"/>
      <c r="E24" s="142"/>
      <c r="F24" s="142"/>
      <c r="G24" s="142"/>
      <c r="H24" s="142"/>
      <c r="I24" s="142"/>
      <c r="J24" s="142"/>
      <c r="K24" s="142"/>
      <c r="L24" s="142"/>
    </row>
    <row r="25" spans="1:12" ht="15">
      <c r="A25" s="142"/>
      <c r="B25" s="142" t="s">
        <v>331</v>
      </c>
      <c r="C25" s="142"/>
      <c r="D25" s="142"/>
      <c r="E25" s="142"/>
      <c r="F25" s="142"/>
      <c r="G25" s="142"/>
      <c r="H25" s="142"/>
      <c r="I25" s="142"/>
      <c r="J25" s="142"/>
      <c r="K25" s="142"/>
      <c r="L25" s="142"/>
    </row>
    <row r="26" spans="1:12" ht="15">
      <c r="A26" s="142"/>
      <c r="B26" s="142" t="s">
        <v>245</v>
      </c>
      <c r="C26" s="279"/>
      <c r="D26" s="279"/>
      <c r="E26" s="279"/>
      <c r="F26" s="279"/>
      <c r="G26" s="279"/>
      <c r="H26" s="279"/>
      <c r="I26" s="279"/>
      <c r="J26" s="279"/>
      <c r="K26" s="279"/>
      <c r="L26" s="279"/>
    </row>
    <row r="27" spans="1:12" ht="15">
      <c r="A27" s="142"/>
      <c r="B27" s="143" t="s">
        <v>176</v>
      </c>
      <c r="C27" s="279"/>
      <c r="D27" s="279"/>
      <c r="E27" s="279"/>
      <c r="F27" s="279"/>
      <c r="G27" s="279"/>
      <c r="H27" s="279"/>
      <c r="I27" s="279"/>
      <c r="J27" s="279"/>
      <c r="K27" s="279"/>
      <c r="L27" s="279"/>
    </row>
    <row r="28" spans="1:12" ht="15">
      <c r="A28" s="142"/>
      <c r="B28" s="143" t="s">
        <v>174</v>
      </c>
      <c r="C28" s="279"/>
      <c r="D28" s="279"/>
      <c r="E28" s="279"/>
      <c r="F28" s="279"/>
      <c r="G28" s="279"/>
      <c r="H28" s="279"/>
      <c r="I28" s="279"/>
      <c r="J28" s="279"/>
      <c r="K28" s="279"/>
      <c r="L28" s="279"/>
    </row>
    <row r="29" spans="1:12" ht="15">
      <c r="A29" s="142"/>
      <c r="B29" s="143" t="s">
        <v>246</v>
      </c>
      <c r="C29" s="279" t="s">
        <v>328</v>
      </c>
      <c r="D29" s="279">
        <v>2017</v>
      </c>
      <c r="E29" s="280">
        <f>'ПР3. 10.ПП1.Дороги.2.Мер.'!H11</f>
        <v>3000000</v>
      </c>
      <c r="F29" s="280">
        <v>0</v>
      </c>
      <c r="G29" s="280">
        <v>0</v>
      </c>
      <c r="H29" s="280">
        <f>E29</f>
        <v>3000000</v>
      </c>
      <c r="I29" s="280">
        <f>'ПР3. 10.ПП1.Дороги.2.Мер.'!I24</f>
        <v>0</v>
      </c>
      <c r="J29" s="280">
        <f>'ПР3. 10.ПП1.Дороги.2.Мер.'!J24</f>
        <v>0</v>
      </c>
      <c r="K29" s="280">
        <v>0</v>
      </c>
      <c r="L29" s="280">
        <f>SUM(G29:K29)</f>
        <v>3000000</v>
      </c>
    </row>
    <row r="30" spans="1:12" ht="15">
      <c r="A30" s="142"/>
      <c r="B30" s="143" t="s">
        <v>247</v>
      </c>
      <c r="C30" s="279"/>
      <c r="D30" s="279"/>
      <c r="E30" s="279"/>
      <c r="F30" s="279"/>
      <c r="G30" s="279"/>
      <c r="H30" s="279"/>
      <c r="I30" s="279"/>
      <c r="J30" s="279"/>
      <c r="K30" s="279"/>
      <c r="L30" s="279"/>
    </row>
    <row r="31" spans="1:12" ht="15">
      <c r="A31" s="142"/>
      <c r="B31" s="142" t="s">
        <v>335</v>
      </c>
      <c r="C31" s="279" t="s">
        <v>328</v>
      </c>
      <c r="D31" s="279">
        <v>2017</v>
      </c>
      <c r="E31" s="280">
        <f>H31</f>
        <v>3000000</v>
      </c>
      <c r="F31" s="280">
        <f>F29</f>
        <v>0</v>
      </c>
      <c r="G31" s="280">
        <f t="shared" ref="G31:L31" si="2">G29</f>
        <v>0</v>
      </c>
      <c r="H31" s="280">
        <f t="shared" si="2"/>
        <v>3000000</v>
      </c>
      <c r="I31" s="280">
        <f t="shared" si="2"/>
        <v>0</v>
      </c>
      <c r="J31" s="280">
        <f t="shared" si="2"/>
        <v>0</v>
      </c>
      <c r="K31" s="280">
        <f t="shared" si="2"/>
        <v>0</v>
      </c>
      <c r="L31" s="280">
        <f t="shared" si="2"/>
        <v>3000000</v>
      </c>
    </row>
    <row r="32" spans="1:12" ht="15">
      <c r="A32" s="142"/>
      <c r="B32" s="142" t="s">
        <v>245</v>
      </c>
      <c r="C32" s="142"/>
      <c r="D32" s="142"/>
      <c r="E32" s="142"/>
      <c r="F32" s="142"/>
      <c r="G32" s="142"/>
      <c r="H32" s="142"/>
      <c r="I32" s="142"/>
      <c r="J32" s="142"/>
      <c r="K32" s="142"/>
      <c r="L32" s="142"/>
    </row>
    <row r="33" spans="1:12" ht="15">
      <c r="A33" s="142"/>
      <c r="B33" s="143" t="s">
        <v>176</v>
      </c>
      <c r="C33" s="142"/>
      <c r="D33" s="142"/>
      <c r="E33" s="142"/>
      <c r="F33" s="142"/>
      <c r="G33" s="142"/>
      <c r="H33" s="142"/>
      <c r="I33" s="142"/>
      <c r="J33" s="142"/>
      <c r="K33" s="142"/>
      <c r="L33" s="142"/>
    </row>
    <row r="34" spans="1:12" ht="15">
      <c r="A34" s="142"/>
      <c r="B34" s="143" t="s">
        <v>174</v>
      </c>
      <c r="C34" s="142"/>
      <c r="D34" s="142"/>
      <c r="E34" s="142"/>
      <c r="F34" s="142"/>
      <c r="G34" s="142"/>
      <c r="H34" s="142"/>
      <c r="I34" s="142"/>
      <c r="J34" s="142"/>
      <c r="K34" s="142"/>
      <c r="L34" s="142"/>
    </row>
    <row r="35" spans="1:12" ht="15">
      <c r="A35" s="142"/>
      <c r="B35" s="143" t="s">
        <v>246</v>
      </c>
      <c r="C35" s="279" t="str">
        <f>C31</f>
        <v>инвестиции</v>
      </c>
      <c r="D35" s="279">
        <f t="shared" ref="D35:L35" si="3">D31</f>
        <v>2017</v>
      </c>
      <c r="E35" s="281">
        <f t="shared" si="3"/>
        <v>3000000</v>
      </c>
      <c r="F35" s="281">
        <f t="shared" si="3"/>
        <v>0</v>
      </c>
      <c r="G35" s="281">
        <f t="shared" si="3"/>
        <v>0</v>
      </c>
      <c r="H35" s="281">
        <f t="shared" si="3"/>
        <v>3000000</v>
      </c>
      <c r="I35" s="281">
        <f t="shared" si="3"/>
        <v>0</v>
      </c>
      <c r="J35" s="281">
        <f t="shared" si="3"/>
        <v>0</v>
      </c>
      <c r="K35" s="281">
        <f t="shared" si="3"/>
        <v>0</v>
      </c>
      <c r="L35" s="281">
        <f t="shared" si="3"/>
        <v>3000000</v>
      </c>
    </row>
    <row r="36" spans="1:12" ht="15">
      <c r="A36" s="142"/>
      <c r="B36" s="143" t="s">
        <v>247</v>
      </c>
      <c r="C36" s="142"/>
      <c r="D36" s="142"/>
      <c r="E36" s="142"/>
      <c r="F36" s="142"/>
      <c r="G36" s="142"/>
      <c r="H36" s="142"/>
      <c r="I36" s="142"/>
      <c r="J36" s="142"/>
      <c r="K36" s="142"/>
      <c r="L36" s="142"/>
    </row>
    <row r="37" spans="1:12" ht="15">
      <c r="A37" s="305" t="s">
        <v>332</v>
      </c>
      <c r="B37" s="305"/>
      <c r="C37" s="305"/>
      <c r="D37" s="305"/>
      <c r="E37" s="305"/>
      <c r="F37" s="305"/>
      <c r="G37" s="305"/>
      <c r="H37" s="305"/>
      <c r="I37" s="305"/>
      <c r="J37" s="305"/>
      <c r="K37" s="305"/>
      <c r="L37" s="305"/>
    </row>
    <row r="38" spans="1:12" ht="15">
      <c r="A38" s="142"/>
      <c r="B38" s="142" t="s">
        <v>325</v>
      </c>
      <c r="C38" s="142"/>
      <c r="D38" s="142"/>
      <c r="E38" s="142"/>
      <c r="F38" s="142"/>
      <c r="G38" s="142"/>
      <c r="H38" s="142"/>
      <c r="I38" s="142"/>
      <c r="J38" s="142"/>
      <c r="K38" s="142"/>
      <c r="L38" s="142"/>
    </row>
    <row r="39" spans="1:12" ht="15">
      <c r="A39" s="142"/>
      <c r="B39" s="142" t="s">
        <v>333</v>
      </c>
      <c r="C39" s="142"/>
      <c r="D39" s="142"/>
      <c r="E39" s="142"/>
      <c r="F39" s="142"/>
      <c r="G39" s="142"/>
      <c r="H39" s="142"/>
      <c r="I39" s="142"/>
      <c r="J39" s="142"/>
      <c r="K39" s="142"/>
      <c r="L39" s="142"/>
    </row>
    <row r="40" spans="1:12" ht="15">
      <c r="A40" s="142"/>
      <c r="B40" s="142" t="s">
        <v>245</v>
      </c>
      <c r="C40" s="279"/>
      <c r="D40" s="279"/>
      <c r="E40" s="279"/>
      <c r="F40" s="279"/>
      <c r="G40" s="279"/>
      <c r="H40" s="279"/>
      <c r="I40" s="279"/>
      <c r="J40" s="279"/>
      <c r="K40" s="279"/>
      <c r="L40" s="279"/>
    </row>
    <row r="41" spans="1:12" ht="15">
      <c r="A41" s="142"/>
      <c r="B41" s="143" t="s">
        <v>176</v>
      </c>
      <c r="C41" s="279"/>
      <c r="D41" s="279"/>
      <c r="E41" s="279"/>
      <c r="F41" s="279"/>
      <c r="G41" s="279"/>
      <c r="H41" s="279"/>
      <c r="I41" s="279"/>
      <c r="J41" s="279"/>
      <c r="K41" s="279"/>
      <c r="L41" s="279"/>
    </row>
    <row r="42" spans="1:12" ht="15">
      <c r="A42" s="142"/>
      <c r="B42" s="143" t="s">
        <v>174</v>
      </c>
      <c r="C42" s="279"/>
      <c r="D42" s="279"/>
      <c r="E42" s="279"/>
      <c r="F42" s="279"/>
      <c r="G42" s="279"/>
      <c r="H42" s="279"/>
      <c r="I42" s="279"/>
      <c r="J42" s="279"/>
      <c r="K42" s="279"/>
      <c r="L42" s="279"/>
    </row>
    <row r="43" spans="1:12" ht="15">
      <c r="A43" s="142"/>
      <c r="B43" s="143" t="s">
        <v>246</v>
      </c>
      <c r="C43" s="279" t="s">
        <v>328</v>
      </c>
      <c r="D43" s="279">
        <v>2017</v>
      </c>
      <c r="E43" s="280">
        <f>'ПР3. 10.ПП1.Дороги.2.Мер.'!H17</f>
        <v>4000000</v>
      </c>
      <c r="F43" s="280">
        <v>0</v>
      </c>
      <c r="G43" s="280">
        <v>0</v>
      </c>
      <c r="H43" s="280">
        <f>E43</f>
        <v>4000000</v>
      </c>
      <c r="I43" s="280">
        <f>'ПР3. 10.ПП1.Дороги.2.Мер.'!I38</f>
        <v>0</v>
      </c>
      <c r="J43" s="280">
        <f>'ПР3. 10.ПП1.Дороги.2.Мер.'!J38</f>
        <v>0</v>
      </c>
      <c r="K43" s="280">
        <v>0</v>
      </c>
      <c r="L43" s="280">
        <f>SUM(G43:K43)</f>
        <v>4000000</v>
      </c>
    </row>
    <row r="44" spans="1:12" ht="15">
      <c r="A44" s="142"/>
      <c r="B44" s="143" t="s">
        <v>247</v>
      </c>
      <c r="C44" s="279"/>
      <c r="D44" s="279"/>
      <c r="E44" s="279"/>
      <c r="F44" s="279"/>
      <c r="G44" s="279"/>
      <c r="H44" s="279"/>
      <c r="I44" s="279"/>
      <c r="J44" s="279"/>
      <c r="K44" s="279"/>
      <c r="L44" s="279"/>
    </row>
    <row r="45" spans="1:12" ht="15">
      <c r="A45" s="142"/>
      <c r="B45" s="142" t="s">
        <v>334</v>
      </c>
      <c r="C45" s="279" t="s">
        <v>328</v>
      </c>
      <c r="D45" s="279">
        <v>2017</v>
      </c>
      <c r="E45" s="280">
        <f>H45</f>
        <v>4000000</v>
      </c>
      <c r="F45" s="280">
        <f>F43</f>
        <v>0</v>
      </c>
      <c r="G45" s="280">
        <f t="shared" ref="G45:L45" si="4">G43</f>
        <v>0</v>
      </c>
      <c r="H45" s="280">
        <f t="shared" si="4"/>
        <v>4000000</v>
      </c>
      <c r="I45" s="280">
        <f t="shared" si="4"/>
        <v>0</v>
      </c>
      <c r="J45" s="280">
        <f t="shared" si="4"/>
        <v>0</v>
      </c>
      <c r="K45" s="280">
        <f t="shared" si="4"/>
        <v>0</v>
      </c>
      <c r="L45" s="280">
        <f t="shared" si="4"/>
        <v>4000000</v>
      </c>
    </row>
    <row r="46" spans="1:12" ht="15">
      <c r="A46" s="142"/>
      <c r="B46" s="142" t="s">
        <v>245</v>
      </c>
      <c r="C46" s="142"/>
      <c r="D46" s="142"/>
      <c r="E46" s="142"/>
      <c r="F46" s="142"/>
      <c r="G46" s="142"/>
      <c r="H46" s="142"/>
      <c r="I46" s="142"/>
      <c r="J46" s="142"/>
      <c r="K46" s="142"/>
      <c r="L46" s="142"/>
    </row>
    <row r="47" spans="1:12" ht="15">
      <c r="A47" s="142"/>
      <c r="B47" s="143" t="s">
        <v>176</v>
      </c>
      <c r="C47" s="142"/>
      <c r="D47" s="142"/>
      <c r="E47" s="142"/>
      <c r="F47" s="142"/>
      <c r="G47" s="142"/>
      <c r="H47" s="142"/>
      <c r="I47" s="142"/>
      <c r="J47" s="142"/>
      <c r="K47" s="142"/>
      <c r="L47" s="142"/>
    </row>
    <row r="48" spans="1:12" ht="15">
      <c r="A48" s="142"/>
      <c r="B48" s="143" t="s">
        <v>174</v>
      </c>
      <c r="C48" s="142"/>
      <c r="D48" s="142"/>
      <c r="E48" s="142"/>
      <c r="F48" s="142"/>
      <c r="G48" s="142"/>
      <c r="H48" s="142"/>
      <c r="I48" s="142"/>
      <c r="J48" s="142"/>
      <c r="K48" s="142"/>
      <c r="L48" s="142"/>
    </row>
    <row r="49" spans="1:12" ht="15">
      <c r="A49" s="142"/>
      <c r="B49" s="143" t="s">
        <v>246</v>
      </c>
      <c r="C49" s="279" t="str">
        <f>C45</f>
        <v>инвестиции</v>
      </c>
      <c r="D49" s="279">
        <f t="shared" ref="D49:L49" si="5">D45</f>
        <v>2017</v>
      </c>
      <c r="E49" s="281">
        <f t="shared" si="5"/>
        <v>4000000</v>
      </c>
      <c r="F49" s="281">
        <f t="shared" si="5"/>
        <v>0</v>
      </c>
      <c r="G49" s="281">
        <f t="shared" si="5"/>
        <v>0</v>
      </c>
      <c r="H49" s="281">
        <f t="shared" si="5"/>
        <v>4000000</v>
      </c>
      <c r="I49" s="281">
        <f t="shared" si="5"/>
        <v>0</v>
      </c>
      <c r="J49" s="281">
        <f t="shared" si="5"/>
        <v>0</v>
      </c>
      <c r="K49" s="281">
        <f t="shared" si="5"/>
        <v>0</v>
      </c>
      <c r="L49" s="281">
        <f t="shared" si="5"/>
        <v>4000000</v>
      </c>
    </row>
    <row r="50" spans="1:12" ht="15">
      <c r="A50" s="142"/>
      <c r="B50" s="143" t="s">
        <v>247</v>
      </c>
      <c r="C50" s="142"/>
      <c r="D50" s="142"/>
      <c r="E50" s="142"/>
      <c r="F50" s="142"/>
      <c r="G50" s="142"/>
      <c r="H50" s="142"/>
      <c r="I50" s="142"/>
      <c r="J50" s="142"/>
      <c r="K50" s="142"/>
      <c r="L50" s="142"/>
    </row>
    <row r="51" spans="1:12" ht="15">
      <c r="A51" s="142"/>
      <c r="B51" s="144" t="s">
        <v>248</v>
      </c>
      <c r="C51" s="279" t="str">
        <f>C49</f>
        <v>инвестиции</v>
      </c>
      <c r="D51" s="279">
        <f>D49</f>
        <v>2017</v>
      </c>
      <c r="E51" s="280">
        <f>E45+E31+E17</f>
        <v>8750000</v>
      </c>
      <c r="F51" s="280">
        <f t="shared" ref="F51:L51" si="6">F45+F31+F17</f>
        <v>0</v>
      </c>
      <c r="G51" s="280">
        <f t="shared" si="6"/>
        <v>0</v>
      </c>
      <c r="H51" s="280">
        <f t="shared" si="6"/>
        <v>8750000</v>
      </c>
      <c r="I51" s="280">
        <f t="shared" si="6"/>
        <v>0</v>
      </c>
      <c r="J51" s="280">
        <f t="shared" si="6"/>
        <v>0</v>
      </c>
      <c r="K51" s="280">
        <f t="shared" si="6"/>
        <v>0</v>
      </c>
      <c r="L51" s="280">
        <f t="shared" si="6"/>
        <v>8750000</v>
      </c>
    </row>
    <row r="52" spans="1:12" ht="15">
      <c r="A52" s="142"/>
      <c r="B52" s="142" t="s">
        <v>245</v>
      </c>
      <c r="C52" s="142"/>
      <c r="D52" s="142"/>
      <c r="E52" s="142"/>
      <c r="F52" s="142"/>
      <c r="G52" s="142"/>
      <c r="H52" s="142"/>
      <c r="I52" s="142"/>
      <c r="J52" s="142"/>
      <c r="K52" s="142"/>
      <c r="L52" s="142"/>
    </row>
    <row r="53" spans="1:12" ht="15">
      <c r="A53" s="142"/>
      <c r="B53" s="143" t="s">
        <v>176</v>
      </c>
      <c r="C53" s="142"/>
      <c r="D53" s="142"/>
      <c r="E53" s="142"/>
      <c r="F53" s="142"/>
      <c r="G53" s="142"/>
      <c r="H53" s="142"/>
      <c r="I53" s="142"/>
      <c r="J53" s="142"/>
      <c r="K53" s="142"/>
      <c r="L53" s="142"/>
    </row>
    <row r="54" spans="1:12" ht="15">
      <c r="A54" s="142"/>
      <c r="B54" s="143" t="s">
        <v>174</v>
      </c>
      <c r="C54" s="142"/>
      <c r="D54" s="142"/>
      <c r="E54" s="142"/>
      <c r="F54" s="142"/>
      <c r="G54" s="142"/>
      <c r="H54" s="142"/>
      <c r="I54" s="142"/>
      <c r="J54" s="142"/>
      <c r="K54" s="142"/>
      <c r="L54" s="142"/>
    </row>
    <row r="55" spans="1:12" ht="15">
      <c r="A55" s="142"/>
      <c r="B55" s="143" t="s">
        <v>246</v>
      </c>
      <c r="C55" s="279" t="str">
        <f>C51</f>
        <v>инвестиции</v>
      </c>
      <c r="D55" s="279">
        <f t="shared" ref="D55:L55" si="7">D51</f>
        <v>2017</v>
      </c>
      <c r="E55" s="281">
        <f t="shared" si="7"/>
        <v>8750000</v>
      </c>
      <c r="F55" s="281">
        <f t="shared" si="7"/>
        <v>0</v>
      </c>
      <c r="G55" s="281">
        <f t="shared" si="7"/>
        <v>0</v>
      </c>
      <c r="H55" s="281">
        <f t="shared" si="7"/>
        <v>8750000</v>
      </c>
      <c r="I55" s="281">
        <f t="shared" si="7"/>
        <v>0</v>
      </c>
      <c r="J55" s="281">
        <f t="shared" si="7"/>
        <v>0</v>
      </c>
      <c r="K55" s="281">
        <f t="shared" si="7"/>
        <v>0</v>
      </c>
      <c r="L55" s="281">
        <f t="shared" si="7"/>
        <v>8750000</v>
      </c>
    </row>
    <row r="56" spans="1:12" ht="15">
      <c r="A56" s="142"/>
      <c r="B56" s="143" t="s">
        <v>247</v>
      </c>
      <c r="C56" s="142"/>
      <c r="D56" s="142"/>
      <c r="E56" s="142"/>
      <c r="F56" s="142"/>
      <c r="G56" s="142"/>
      <c r="H56" s="142"/>
      <c r="I56" s="142"/>
      <c r="J56" s="142"/>
      <c r="K56" s="142"/>
      <c r="L56" s="142"/>
    </row>
    <row r="57" spans="1:1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</row>
    <row r="59" spans="1:12" ht="37.5" customHeight="1">
      <c r="B59" s="286" t="s">
        <v>14</v>
      </c>
      <c r="C59" s="286"/>
      <c r="D59" s="286"/>
      <c r="E59" s="286"/>
      <c r="F59" s="286"/>
      <c r="G59" s="14"/>
      <c r="H59" s="14"/>
      <c r="I59" s="14"/>
      <c r="J59" s="7" t="s">
        <v>13</v>
      </c>
    </row>
  </sheetData>
  <mergeCells count="15">
    <mergeCell ref="A23:L23"/>
    <mergeCell ref="A37:L37"/>
    <mergeCell ref="I1:L1"/>
    <mergeCell ref="B59:F59"/>
    <mergeCell ref="G5:L5"/>
    <mergeCell ref="A4:L4"/>
    <mergeCell ref="A5:A6"/>
    <mergeCell ref="B5:B6"/>
    <mergeCell ref="F5:F6"/>
    <mergeCell ref="C5:C6"/>
    <mergeCell ref="D5:D6"/>
    <mergeCell ref="E5:E6"/>
    <mergeCell ref="A7:L7"/>
    <mergeCell ref="A8:L8"/>
    <mergeCell ref="A9:L9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75" fitToHeight="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R27"/>
  <sheetViews>
    <sheetView view="pageBreakPreview" topLeftCell="A16" zoomScaleNormal="100" zoomScaleSheetLayoutView="100" workbookViewId="0">
      <selection activeCell="P22" sqref="P22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1.140625" style="2" bestFit="1" customWidth="1"/>
    <col min="4" max="4" width="9" style="2" bestFit="1" customWidth="1"/>
    <col min="5" max="5" width="8.42578125" style="2" bestFit="1" customWidth="1"/>
    <col min="6" max="7" width="7.28515625" style="2" bestFit="1" customWidth="1"/>
    <col min="8" max="13" width="8.42578125" style="2" bestFit="1" customWidth="1"/>
    <col min="14" max="14" width="7.28515625" style="2" bestFit="1" customWidth="1"/>
    <col min="15" max="17" width="8.42578125" style="2" bestFit="1" customWidth="1"/>
    <col min="18" max="18" width="20.28515625" style="2" customWidth="1"/>
    <col min="19" max="16384" width="28.42578125" style="2"/>
  </cols>
  <sheetData>
    <row r="1" spans="1:18" ht="42" customHeight="1">
      <c r="L1" s="287" t="s">
        <v>193</v>
      </c>
      <c r="M1" s="307"/>
      <c r="N1" s="307"/>
      <c r="O1" s="307"/>
      <c r="P1" s="307"/>
      <c r="Q1" s="307"/>
      <c r="R1" s="307"/>
    </row>
    <row r="2" spans="1:18" ht="39" customHeight="1">
      <c r="A2" s="308" t="s">
        <v>196</v>
      </c>
      <c r="B2" s="309"/>
      <c r="C2" s="309"/>
      <c r="D2" s="309"/>
      <c r="E2" s="309"/>
      <c r="F2" s="309"/>
      <c r="G2" s="309"/>
      <c r="H2" s="309"/>
      <c r="I2" s="309"/>
      <c r="J2" s="309"/>
      <c r="K2" s="309"/>
      <c r="L2" s="309"/>
      <c r="M2" s="309"/>
      <c r="N2" s="309"/>
      <c r="O2" s="309"/>
      <c r="P2" s="309"/>
      <c r="Q2" s="309"/>
      <c r="R2" s="309"/>
    </row>
    <row r="3" spans="1:18" ht="63" customHeight="1">
      <c r="A3" s="291" t="s">
        <v>9</v>
      </c>
      <c r="B3" s="291" t="s">
        <v>17</v>
      </c>
      <c r="C3" s="291" t="s">
        <v>10</v>
      </c>
      <c r="D3" s="291" t="s">
        <v>192</v>
      </c>
      <c r="E3" s="311" t="s">
        <v>191</v>
      </c>
      <c r="F3" s="312"/>
      <c r="G3" s="313"/>
      <c r="H3" s="311" t="s">
        <v>291</v>
      </c>
      <c r="I3" s="312"/>
      <c r="J3" s="312"/>
      <c r="K3" s="312"/>
      <c r="L3" s="312"/>
      <c r="M3" s="312"/>
      <c r="N3" s="312"/>
      <c r="O3" s="313"/>
      <c r="P3" s="311" t="s">
        <v>34</v>
      </c>
      <c r="Q3" s="313"/>
      <c r="R3" s="291" t="s">
        <v>190</v>
      </c>
    </row>
    <row r="4" spans="1:18" ht="42.75" customHeight="1">
      <c r="A4" s="310"/>
      <c r="B4" s="310"/>
      <c r="C4" s="310"/>
      <c r="D4" s="310"/>
      <c r="E4" s="105">
        <v>2014</v>
      </c>
      <c r="F4" s="285">
        <v>2015</v>
      </c>
      <c r="G4" s="285"/>
      <c r="H4" s="311" t="s">
        <v>156</v>
      </c>
      <c r="I4" s="313"/>
      <c r="J4" s="311" t="s">
        <v>157</v>
      </c>
      <c r="K4" s="313"/>
      <c r="L4" s="311" t="s">
        <v>158</v>
      </c>
      <c r="M4" s="313"/>
      <c r="N4" s="311" t="s">
        <v>151</v>
      </c>
      <c r="O4" s="313"/>
      <c r="P4" s="291" t="s">
        <v>292</v>
      </c>
      <c r="Q4" s="291" t="s">
        <v>293</v>
      </c>
      <c r="R4" s="310"/>
    </row>
    <row r="5" spans="1:18">
      <c r="A5" s="292"/>
      <c r="B5" s="292"/>
      <c r="C5" s="292"/>
      <c r="D5" s="292"/>
      <c r="E5" s="105" t="s">
        <v>153</v>
      </c>
      <c r="F5" s="105" t="s">
        <v>152</v>
      </c>
      <c r="G5" s="105" t="s">
        <v>153</v>
      </c>
      <c r="H5" s="105" t="s">
        <v>152</v>
      </c>
      <c r="I5" s="105" t="s">
        <v>153</v>
      </c>
      <c r="J5" s="105" t="s">
        <v>152</v>
      </c>
      <c r="K5" s="105" t="s">
        <v>153</v>
      </c>
      <c r="L5" s="105" t="s">
        <v>152</v>
      </c>
      <c r="M5" s="105" t="s">
        <v>153</v>
      </c>
      <c r="N5" s="105" t="s">
        <v>152</v>
      </c>
      <c r="O5" s="105" t="s">
        <v>153</v>
      </c>
      <c r="P5" s="292"/>
      <c r="Q5" s="292"/>
      <c r="R5" s="292"/>
    </row>
    <row r="6" spans="1:18" ht="75" customHeight="1">
      <c r="A6" s="106" t="str">
        <f>'03.П1.Показатели'!A6</f>
        <v>1.</v>
      </c>
      <c r="B6" s="104" t="str">
        <f>'03.П1.Показатели'!B6:J6</f>
        <v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v>
      </c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</row>
    <row r="7" spans="1:18" ht="66" customHeight="1">
      <c r="A7" s="291"/>
      <c r="B7" s="314" t="str">
        <f>'03.П1.Показатели'!B7:B8</f>
        <v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v>
      </c>
      <c r="C7" s="105" t="s">
        <v>12</v>
      </c>
      <c r="D7" s="105" t="str">
        <f>'03.П1.Показатели'!D7</f>
        <v>Х</v>
      </c>
      <c r="E7" s="205">
        <f>'[1]03.П1.Показатели'!F7</f>
        <v>100</v>
      </c>
      <c r="F7" s="205">
        <f>'[1]03.П1.Показатели'!G7</f>
        <v>100</v>
      </c>
      <c r="G7" s="205">
        <f>F7</f>
        <v>100</v>
      </c>
      <c r="H7" s="205" t="s">
        <v>189</v>
      </c>
      <c r="I7" s="205">
        <v>100</v>
      </c>
      <c r="J7" s="205" t="s">
        <v>189</v>
      </c>
      <c r="K7" s="205">
        <v>100</v>
      </c>
      <c r="L7" s="205" t="s">
        <v>189</v>
      </c>
      <c r="M7" s="205" t="s">
        <v>189</v>
      </c>
      <c r="N7" s="205">
        <f>'[1]03.П1.Показатели'!H7</f>
        <v>100</v>
      </c>
      <c r="O7" s="205"/>
      <c r="P7" s="205">
        <f>'[1]03.П1.Показатели'!I7</f>
        <v>100</v>
      </c>
      <c r="Q7" s="205">
        <f>'[1]03.П1.Показатели'!J7</f>
        <v>100</v>
      </c>
      <c r="R7" s="166" t="s">
        <v>294</v>
      </c>
    </row>
    <row r="8" spans="1:18" ht="63.75" customHeight="1">
      <c r="A8" s="292"/>
      <c r="B8" s="314"/>
      <c r="C8" s="105" t="s">
        <v>70</v>
      </c>
      <c r="D8" s="166" t="str">
        <f>'03.П1.Показатели'!D8</f>
        <v>Х</v>
      </c>
      <c r="E8" s="205">
        <f>'[1]03.П1.Показатели'!F8</f>
        <v>159.85</v>
      </c>
      <c r="F8" s="205">
        <f>'[1]03.П1.Показатели'!G8</f>
        <v>170.26</v>
      </c>
      <c r="G8" s="31">
        <f>F8</f>
        <v>170.26</v>
      </c>
      <c r="H8" s="31" t="s">
        <v>189</v>
      </c>
      <c r="I8" s="31">
        <v>170.26</v>
      </c>
      <c r="J8" s="31" t="s">
        <v>189</v>
      </c>
      <c r="K8" s="31">
        <v>170.26</v>
      </c>
      <c r="L8" s="31" t="s">
        <v>189</v>
      </c>
      <c r="M8" s="31" t="s">
        <v>189</v>
      </c>
      <c r="N8" s="205">
        <f>'[1]03.П1.Показатели'!H8</f>
        <v>170.26</v>
      </c>
      <c r="O8" s="31"/>
      <c r="P8" s="205">
        <f>'[1]03.П1.Показатели'!I8</f>
        <v>170.26</v>
      </c>
      <c r="Q8" s="205">
        <f>'[1]03.П1.Показатели'!J8</f>
        <v>170.26</v>
      </c>
      <c r="R8" s="166" t="s">
        <v>294</v>
      </c>
    </row>
    <row r="9" spans="1:18" ht="63.75" customHeight="1">
      <c r="A9" s="164"/>
      <c r="B9" s="165" t="str">
        <f>'03.П1.Показатели'!B9</f>
        <v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v>
      </c>
      <c r="C9" s="166" t="s">
        <v>70</v>
      </c>
      <c r="D9" s="166" t="str">
        <f>'03.П1.Показатели'!D9</f>
        <v>Х</v>
      </c>
      <c r="E9" s="205">
        <f>'[1]03.П1.Показатели'!F9</f>
        <v>100</v>
      </c>
      <c r="F9" s="205">
        <f>'[1]03.П1.Показатели'!G9</f>
        <v>100</v>
      </c>
      <c r="G9" s="31">
        <f>F9</f>
        <v>100</v>
      </c>
      <c r="H9" s="31" t="s">
        <v>189</v>
      </c>
      <c r="I9" s="31">
        <v>100</v>
      </c>
      <c r="J9" s="31" t="s">
        <v>189</v>
      </c>
      <c r="K9" s="31">
        <v>100</v>
      </c>
      <c r="L9" s="31" t="s">
        <v>189</v>
      </c>
      <c r="M9" s="31" t="s">
        <v>189</v>
      </c>
      <c r="N9" s="205">
        <f>'[1]03.П1.Показатели'!H9</f>
        <v>100</v>
      </c>
      <c r="O9" s="31"/>
      <c r="P9" s="205">
        <f>'[1]03.П1.Показатели'!I9</f>
        <v>100</v>
      </c>
      <c r="Q9" s="205">
        <f>'[1]03.П1.Показатели'!J9</f>
        <v>100</v>
      </c>
      <c r="R9" s="166" t="s">
        <v>294</v>
      </c>
    </row>
    <row r="10" spans="1:18" ht="45.75" customHeight="1">
      <c r="A10" s="106" t="str">
        <f>'03.П1.Показатели'!A10</f>
        <v>1.1.</v>
      </c>
      <c r="B10" s="104" t="str">
        <f>'03.П1.Показатели'!B10:J10</f>
        <v>Задача 1: Осуществление дорожной деятельности в отношении автомобильных дорог местного значения</v>
      </c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</row>
    <row r="11" spans="1:18" ht="59.25" customHeight="1">
      <c r="A11" s="106" t="str">
        <f>'03.П1.Показатели'!A11</f>
        <v>1.1.1.</v>
      </c>
      <c r="B11" s="104" t="str">
        <f>'03.П1.Показатели'!B11:J11</f>
        <v>Подпрограмма 1: "Осуществление дорожной деятельности в отношении автомобильных дорог местного значения"</v>
      </c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</row>
    <row r="12" spans="1:18" ht="45">
      <c r="A12" s="106"/>
      <c r="B12" s="18" t="str">
        <f>'03.П1.Показатели'!B12</f>
        <v>Отношение площади дорог на которых выполнен ямочный ремонт, к общей площади дорог</v>
      </c>
      <c r="C12" s="106" t="str">
        <f>'03.П1.Показатели'!C12</f>
        <v>%</v>
      </c>
      <c r="D12" s="105">
        <f>'03.П1.Показатели'!D12</f>
        <v>0.1</v>
      </c>
      <c r="E12" s="31">
        <f>'[1]03.П1.Показатели'!F12</f>
        <v>1.7706437090298186</v>
      </c>
      <c r="F12" s="31">
        <f>'[1]03.П1.Показатели'!G12</f>
        <v>2.0737912670207219</v>
      </c>
      <c r="G12" s="31">
        <f>F12</f>
        <v>2.0737912670207219</v>
      </c>
      <c r="H12" s="31" t="s">
        <v>189</v>
      </c>
      <c r="I12" s="31" t="s">
        <v>189</v>
      </c>
      <c r="J12" s="31" t="s">
        <v>189</v>
      </c>
      <c r="K12" s="31" t="s">
        <v>189</v>
      </c>
      <c r="L12" s="31" t="s">
        <v>189</v>
      </c>
      <c r="M12" s="31" t="s">
        <v>189</v>
      </c>
      <c r="N12" s="206">
        <f>'[1]03.П1.Показатели'!H12</f>
        <v>2.09</v>
      </c>
      <c r="O12" s="206" t="s">
        <v>189</v>
      </c>
      <c r="P12" s="205">
        <f>'[1]03.П1.Показатели'!I12</f>
        <v>2.1</v>
      </c>
      <c r="Q12" s="205">
        <f>'[1]03.П1.Показатели'!J12</f>
        <v>2.15</v>
      </c>
      <c r="R12" s="166" t="s">
        <v>294</v>
      </c>
    </row>
    <row r="13" spans="1:18" ht="60">
      <c r="A13" s="167"/>
      <c r="B13" s="18" t="str">
        <f>'03.П1.Показатели'!B13</f>
        <v>Отношение количества автобусных  остановок, оборудованных павильонами ожидания, к общему количеству остановок</v>
      </c>
      <c r="C13" s="167" t="str">
        <f>'03.П1.Показатели'!C13</f>
        <v>%</v>
      </c>
      <c r="D13" s="4">
        <f>'03.П1.Показатели'!D13</f>
        <v>0.1</v>
      </c>
      <c r="E13" s="4">
        <f>'[1]03.П1.Показатели'!F13</f>
        <v>69.411764705882348</v>
      </c>
      <c r="F13" s="4">
        <f>'[1]03.П1.Показатели'!G13</f>
        <v>72.352941176470594</v>
      </c>
      <c r="G13" s="4">
        <f>F13</f>
        <v>72.352941176470594</v>
      </c>
      <c r="H13" s="4" t="s">
        <v>189</v>
      </c>
      <c r="I13" s="4" t="s">
        <v>189</v>
      </c>
      <c r="J13" s="4" t="s">
        <v>189</v>
      </c>
      <c r="K13" s="4" t="s">
        <v>189</v>
      </c>
      <c r="L13" s="4" t="s">
        <v>189</v>
      </c>
      <c r="M13" s="4" t="s">
        <v>189</v>
      </c>
      <c r="N13" s="186">
        <f>'[1]03.П1.Показатели'!H13</f>
        <v>75.294117647058826</v>
      </c>
      <c r="O13" s="186" t="s">
        <v>189</v>
      </c>
      <c r="P13" s="4">
        <f>'[1]03.П1.Показатели'!I13</f>
        <v>78.235294117647058</v>
      </c>
      <c r="Q13" s="4">
        <f>'[1]03.П1.Показатели'!J13</f>
        <v>81.17647058823529</v>
      </c>
      <c r="R13" s="166" t="s">
        <v>294</v>
      </c>
    </row>
    <row r="14" spans="1:18" ht="42.75">
      <c r="A14" s="106" t="str">
        <f>'03.П1.Показатели'!A14</f>
        <v>1.2.</v>
      </c>
      <c r="B14" s="104" t="str">
        <f>'03.П1.Показатели'!B14:J14</f>
        <v>Задача 2: Повышение безопасности дорожного движения на дорогах общего пользования местного значения</v>
      </c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</row>
    <row r="15" spans="1:18" ht="57">
      <c r="A15" s="106" t="str">
        <f>'03.П1.Показатели'!A15</f>
        <v>1.2.1.</v>
      </c>
      <c r="B15" s="104" t="str">
        <f>'03.П1.Показатели'!B15:J15</f>
        <v>Подпрограмма 2: "Повышение безопасности дорожного движения на дорогах общего пользования местного значения"</v>
      </c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</row>
    <row r="16" spans="1:18" ht="90">
      <c r="A16" s="106"/>
      <c r="B16" s="18" t="str">
        <f>'03.П1.Показатели'!B16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6" s="106" t="str">
        <f>'03.П1.Показатели'!C16</f>
        <v>%</v>
      </c>
      <c r="D16" s="105">
        <f>'03.П1.Показатели'!D16</f>
        <v>0.15</v>
      </c>
      <c r="E16" s="205">
        <f>'[1]03.П1.Показатели'!F16</f>
        <v>0</v>
      </c>
      <c r="F16" s="4">
        <f>'[1]03.П1.Показатели'!G16</f>
        <v>52.941176470588232</v>
      </c>
      <c r="G16" s="4">
        <f>F16</f>
        <v>52.941176470588232</v>
      </c>
      <c r="H16" s="205" t="s">
        <v>189</v>
      </c>
      <c r="I16" s="205" t="s">
        <v>189</v>
      </c>
      <c r="J16" s="205" t="s">
        <v>189</v>
      </c>
      <c r="K16" s="205" t="s">
        <v>189</v>
      </c>
      <c r="L16" s="205" t="s">
        <v>189</v>
      </c>
      <c r="M16" s="205" t="s">
        <v>189</v>
      </c>
      <c r="N16" s="4">
        <f>'[1]03.П1.Показатели'!H16</f>
        <v>52.941176470588232</v>
      </c>
      <c r="O16" s="205"/>
      <c r="P16" s="205">
        <f>'[1]03.П1.Показатели'!I16</f>
        <v>80</v>
      </c>
      <c r="Q16" s="205">
        <f>'[1]03.П1.Показатели'!J16</f>
        <v>100</v>
      </c>
      <c r="R16" s="166" t="s">
        <v>294</v>
      </c>
    </row>
    <row r="17" spans="1:18" ht="30">
      <c r="A17" s="167"/>
      <c r="B17" s="18" t="str">
        <f>'03.П1.Показатели'!B17</f>
        <v>Количество совершенных ДТП с пострадавшими, не более</v>
      </c>
      <c r="C17" s="167" t="str">
        <f>'03.П1.Показатели'!C17</f>
        <v>ед.</v>
      </c>
      <c r="D17" s="166">
        <f>'03.П1.Показатели'!D17</f>
        <v>0.15</v>
      </c>
      <c r="E17" s="205">
        <f>'[1]03.П1.Показатели'!F17</f>
        <v>70</v>
      </c>
      <c r="F17" s="187">
        <f>'[1]03.П1.Показатели'!G17</f>
        <v>80</v>
      </c>
      <c r="G17" s="187">
        <f>F17</f>
        <v>80</v>
      </c>
      <c r="H17" s="187" t="s">
        <v>189</v>
      </c>
      <c r="I17" s="187">
        <v>7</v>
      </c>
      <c r="J17" s="187" t="s">
        <v>189</v>
      </c>
      <c r="K17" s="187">
        <v>16</v>
      </c>
      <c r="L17" s="187" t="s">
        <v>189</v>
      </c>
      <c r="M17" s="187" t="s">
        <v>189</v>
      </c>
      <c r="N17" s="187">
        <f>'[1]03.П1.Показатели'!H17</f>
        <v>80</v>
      </c>
      <c r="O17" s="205"/>
      <c r="P17" s="205">
        <f>'[1]03.П1.Показатели'!I17</f>
        <v>80</v>
      </c>
      <c r="Q17" s="205">
        <f>'[1]03.П1.Показатели'!J17</f>
        <v>80</v>
      </c>
      <c r="R17" s="166" t="s">
        <v>294</v>
      </c>
    </row>
    <row r="18" spans="1:18" ht="57">
      <c r="A18" s="106" t="str">
        <f>'03.П1.Показатели'!A18</f>
        <v>1.3.</v>
      </c>
      <c r="B18" s="104" t="str">
        <f>'03.П1.Показатели'!B18:J18</f>
        <v>Задача 3: Создание условий для предоставления транспортных услуг населению и организация транспортного обслуживания населения</v>
      </c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</row>
    <row r="19" spans="1:18" ht="57">
      <c r="A19" s="106" t="str">
        <f>'03.П1.Показатели'!A19</f>
        <v>1.3.1.</v>
      </c>
      <c r="B19" s="104" t="str">
        <f>'03.П1.Показатели'!B19:J19</f>
        <v>Подпрограмма 3: "Создание условий для предоставления транспортных услуг населению и организация транспортного обслуживания населения"</v>
      </c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</row>
    <row r="20" spans="1:18" ht="85.5">
      <c r="A20" s="105"/>
      <c r="B20" s="19" t="str">
        <f>'03.П1.Показатели'!B20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20" s="105" t="str">
        <f>'03.П1.Показатели'!C20</f>
        <v>%</v>
      </c>
      <c r="D20" s="105">
        <f>'03.П1.Показатели'!D20</f>
        <v>0.15</v>
      </c>
      <c r="E20" s="4">
        <f>'[1]03.П1.Показатели'!F20</f>
        <v>0</v>
      </c>
      <c r="F20" s="4">
        <f>'[1]03.П1.Показатели'!G20</f>
        <v>0</v>
      </c>
      <c r="G20" s="4">
        <f>F20</f>
        <v>0</v>
      </c>
      <c r="H20" s="4" t="s">
        <v>189</v>
      </c>
      <c r="I20" s="205">
        <v>0</v>
      </c>
      <c r="J20" s="205" t="s">
        <v>189</v>
      </c>
      <c r="K20" s="205">
        <v>0</v>
      </c>
      <c r="L20" s="205" t="s">
        <v>189</v>
      </c>
      <c r="M20" s="205" t="s">
        <v>189</v>
      </c>
      <c r="N20" s="4">
        <f>'[1]03.П1.Показатели'!H20</f>
        <v>0</v>
      </c>
      <c r="O20" s="205"/>
      <c r="P20" s="205">
        <f>'[1]03.П1.Показатели'!I20</f>
        <v>0</v>
      </c>
      <c r="Q20" s="205">
        <f>'[1]03.П1.Показатели'!J20</f>
        <v>0</v>
      </c>
      <c r="R20" s="166" t="s">
        <v>294</v>
      </c>
    </row>
    <row r="21" spans="1:18" ht="28.5">
      <c r="A21" s="166"/>
      <c r="B21" s="19" t="str">
        <f>'03.П1.Показатели'!B21</f>
        <v>Объем субсидий на 1 перевезенного пассажира</v>
      </c>
      <c r="C21" s="166" t="str">
        <f>'03.П1.Показатели'!C21</f>
        <v>руб/пасс</v>
      </c>
      <c r="D21" s="166">
        <f>'03.П1.Показатели'!D21</f>
        <v>0.1</v>
      </c>
      <c r="E21" s="4">
        <f>'[1]03.П1.Показатели'!F21</f>
        <v>6.0642088841448398</v>
      </c>
      <c r="F21" s="4">
        <f>'[1]03.П1.Показатели'!G21</f>
        <v>6.4127588100905086</v>
      </c>
      <c r="G21" s="4">
        <f>F21</f>
        <v>6.4127588100905086</v>
      </c>
      <c r="H21" s="4" t="s">
        <v>189</v>
      </c>
      <c r="I21" s="205" t="s">
        <v>189</v>
      </c>
      <c r="J21" s="205" t="s">
        <v>189</v>
      </c>
      <c r="K21" s="205" t="s">
        <v>189</v>
      </c>
      <c r="L21" s="205" t="s">
        <v>189</v>
      </c>
      <c r="M21" s="205" t="s">
        <v>189</v>
      </c>
      <c r="N21" s="4">
        <f>'[1]03.П1.Показатели'!H21</f>
        <v>6.51</v>
      </c>
      <c r="O21" s="205"/>
      <c r="P21" s="205">
        <f>'[1]03.П1.Показатели'!I21</f>
        <v>6.83</v>
      </c>
      <c r="Q21" s="205">
        <f>'[1]03.П1.Показатели'!J21</f>
        <v>6.92</v>
      </c>
      <c r="R21" s="166" t="s">
        <v>294</v>
      </c>
    </row>
    <row r="22" spans="1:18" ht="28.5">
      <c r="A22" s="106" t="str">
        <f>'03.П1.Показатели'!A22</f>
        <v>1.4.</v>
      </c>
      <c r="B22" s="104" t="str">
        <f>'03.П1.Показатели'!B22:J22</f>
        <v>Задача 4: Организация благоустройства территории</v>
      </c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</row>
    <row r="23" spans="1:18" ht="28.5">
      <c r="A23" s="106" t="str">
        <f>'03.П1.Показатели'!A23</f>
        <v>1.4.1.</v>
      </c>
      <c r="B23" s="104" t="str">
        <f>'03.П1.Показатели'!B23:J23</f>
        <v>Подпрограмма 4: "Организация благоустройства территории"</v>
      </c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</row>
    <row r="24" spans="1:18" ht="42.75">
      <c r="A24" s="105"/>
      <c r="B24" s="19" t="str">
        <f>'03.П1.Показатели'!B24</f>
        <v>Доля сетей уличного освещения, работы по содержанию которых выполняются в объеме действующих нормативов</v>
      </c>
      <c r="C24" s="166" t="str">
        <f>'03.П1.Показатели'!C24</f>
        <v>%</v>
      </c>
      <c r="D24" s="166">
        <f>'03.П1.Показатели'!D24</f>
        <v>0.15</v>
      </c>
      <c r="E24" s="4">
        <f>'[1]03.П1.Показатели'!F24</f>
        <v>100</v>
      </c>
      <c r="F24" s="4">
        <f>'[1]03.П1.Показатели'!G24</f>
        <v>100</v>
      </c>
      <c r="G24" s="4">
        <f>F24</f>
        <v>100</v>
      </c>
      <c r="H24" s="4" t="s">
        <v>189</v>
      </c>
      <c r="I24" s="205">
        <v>100</v>
      </c>
      <c r="J24" s="205" t="s">
        <v>189</v>
      </c>
      <c r="K24" s="205">
        <v>100</v>
      </c>
      <c r="L24" s="205" t="s">
        <v>189</v>
      </c>
      <c r="M24" s="205" t="s">
        <v>189</v>
      </c>
      <c r="N24" s="4">
        <f>'[1]03.П1.Показатели'!H24</f>
        <v>100</v>
      </c>
      <c r="O24" s="205"/>
      <c r="P24" s="205">
        <f>'[1]03.П1.Показатели'!I24</f>
        <v>100</v>
      </c>
      <c r="Q24" s="205">
        <f>'[1]03.П1.Показатели'!J24</f>
        <v>100</v>
      </c>
      <c r="R24" s="166" t="s">
        <v>294</v>
      </c>
    </row>
    <row r="25" spans="1:18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</row>
    <row r="27" spans="1:18" ht="37.5" customHeight="1">
      <c r="B27" s="286" t="s">
        <v>14</v>
      </c>
      <c r="C27" s="286"/>
      <c r="D27" s="14"/>
      <c r="E27" s="14"/>
      <c r="F27" s="14"/>
      <c r="G27" s="14"/>
      <c r="H27" s="14"/>
      <c r="I27" s="14"/>
      <c r="J27" s="14"/>
      <c r="K27" s="14"/>
      <c r="L27" s="315" t="s">
        <v>159</v>
      </c>
      <c r="M27" s="315"/>
      <c r="N27" s="315"/>
      <c r="O27" s="315"/>
      <c r="P27" s="315"/>
      <c r="Q27" s="315"/>
      <c r="R27" s="14"/>
    </row>
  </sheetData>
  <mergeCells count="21">
    <mergeCell ref="A7:A8"/>
    <mergeCell ref="B7:B8"/>
    <mergeCell ref="B27:C27"/>
    <mergeCell ref="L27:Q27"/>
    <mergeCell ref="F4:G4"/>
    <mergeCell ref="H4:I4"/>
    <mergeCell ref="J4:K4"/>
    <mergeCell ref="L4:M4"/>
    <mergeCell ref="N4:O4"/>
    <mergeCell ref="P4:P5"/>
    <mergeCell ref="Q4:Q5"/>
    <mergeCell ref="L1:R1"/>
    <mergeCell ref="A2:R2"/>
    <mergeCell ref="A3:A5"/>
    <mergeCell ref="B3:B5"/>
    <mergeCell ref="C3:C5"/>
    <mergeCell ref="D3:D5"/>
    <mergeCell ref="E3:G3"/>
    <mergeCell ref="H3:O3"/>
    <mergeCell ref="P3:Q3"/>
    <mergeCell ref="R3:R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8" fitToHeight="5" orientation="landscape" r:id="rId1"/>
  <headerFooter>
    <oddHeader>&amp;C&amp;P</oddHeader>
  </headerFooter>
  <rowBreaks count="1" manualBreakCount="1">
    <brk id="13" max="17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90"/>
  <sheetViews>
    <sheetView view="pageBreakPreview" zoomScale="85" zoomScaleNormal="100" zoomScaleSheetLayoutView="85" workbookViewId="0">
      <selection activeCell="B3" sqref="A3:P6"/>
    </sheetView>
  </sheetViews>
  <sheetFormatPr defaultColWidth="9.140625" defaultRowHeight="15"/>
  <cols>
    <col min="1" max="1" width="17.140625" style="36" customWidth="1"/>
    <col min="2" max="2" width="59.7109375" style="216" customWidth="1"/>
    <col min="3" max="3" width="6.7109375" style="192" bestFit="1" customWidth="1"/>
    <col min="4" max="5" width="4.7109375" style="192" bestFit="1" customWidth="1"/>
    <col min="6" max="6" width="12" style="192" customWidth="1"/>
    <col min="7" max="7" width="5.5703125" style="192" customWidth="1"/>
    <col min="8" max="10" width="15.5703125" style="52" customWidth="1"/>
    <col min="11" max="11" width="16" style="52" customWidth="1"/>
    <col min="12" max="13" width="15.5703125" style="52" customWidth="1"/>
    <col min="14" max="15" width="14.28515625" style="52" bestFit="1" customWidth="1"/>
    <col min="16" max="16" width="15.7109375" style="52" bestFit="1" customWidth="1"/>
    <col min="17" max="17" width="14.28515625" style="52" bestFit="1" customWidth="1"/>
    <col min="18" max="18" width="15.42578125" style="52" bestFit="1" customWidth="1"/>
    <col min="19" max="19" width="5.85546875" style="52" customWidth="1"/>
    <col min="20" max="20" width="15.42578125" style="52" bestFit="1" customWidth="1"/>
    <col min="21" max="21" width="4.28515625" style="52" customWidth="1"/>
    <col min="22" max="23" width="15.42578125" style="216" bestFit="1" customWidth="1"/>
    <col min="24" max="24" width="19" style="216" customWidth="1"/>
    <col min="25" max="16384" width="9.140625" style="36"/>
  </cols>
  <sheetData>
    <row r="1" spans="1:24" ht="62.25" customHeight="1">
      <c r="I1" s="325" t="s">
        <v>119</v>
      </c>
      <c r="J1" s="325"/>
      <c r="K1" s="325"/>
      <c r="M1" s="193"/>
      <c r="T1" s="326" t="s">
        <v>154</v>
      </c>
      <c r="U1" s="326"/>
      <c r="V1" s="326"/>
      <c r="W1" s="326"/>
      <c r="X1" s="326"/>
    </row>
    <row r="2" spans="1:24" ht="75" customHeight="1">
      <c r="B2" s="322" t="s">
        <v>194</v>
      </c>
      <c r="C2" s="322"/>
      <c r="D2" s="322"/>
      <c r="E2" s="322"/>
      <c r="F2" s="322"/>
      <c r="G2" s="322"/>
      <c r="H2" s="322"/>
      <c r="I2" s="322"/>
      <c r="J2" s="322"/>
      <c r="K2" s="322"/>
      <c r="L2" s="322" t="s">
        <v>185</v>
      </c>
      <c r="M2" s="322"/>
      <c r="N2" s="322"/>
      <c r="O2" s="322"/>
      <c r="P2" s="322"/>
      <c r="Q2" s="322"/>
      <c r="R2" s="322"/>
      <c r="S2" s="322"/>
      <c r="T2" s="322"/>
      <c r="U2" s="322"/>
      <c r="V2" s="322"/>
      <c r="W2" s="322"/>
      <c r="X2" s="322"/>
    </row>
    <row r="3" spans="1:24" ht="15" customHeight="1">
      <c r="A3" s="317" t="s">
        <v>160</v>
      </c>
      <c r="B3" s="317" t="s">
        <v>161</v>
      </c>
      <c r="C3" s="323" t="s">
        <v>0</v>
      </c>
      <c r="D3" s="323"/>
      <c r="E3" s="323"/>
      <c r="F3" s="323"/>
      <c r="G3" s="323"/>
      <c r="H3" s="321" t="s">
        <v>93</v>
      </c>
      <c r="I3" s="321"/>
      <c r="J3" s="321"/>
      <c r="K3" s="321"/>
      <c r="L3" s="317" t="s">
        <v>146</v>
      </c>
      <c r="M3" s="317"/>
      <c r="N3" s="317"/>
      <c r="O3" s="317"/>
      <c r="P3" s="317"/>
      <c r="Q3" s="317"/>
      <c r="R3" s="317"/>
      <c r="S3" s="317"/>
      <c r="T3" s="317"/>
      <c r="U3" s="317"/>
      <c r="V3" s="317"/>
      <c r="W3" s="317"/>
      <c r="X3" s="317" t="s">
        <v>155</v>
      </c>
    </row>
    <row r="4" spans="1:24" ht="15" customHeight="1">
      <c r="A4" s="317"/>
      <c r="B4" s="317"/>
      <c r="C4" s="323"/>
      <c r="D4" s="323"/>
      <c r="E4" s="323"/>
      <c r="F4" s="323"/>
      <c r="G4" s="323"/>
      <c r="H4" s="321"/>
      <c r="I4" s="321"/>
      <c r="J4" s="321"/>
      <c r="K4" s="321"/>
      <c r="L4" s="321" t="s">
        <v>279</v>
      </c>
      <c r="M4" s="321"/>
      <c r="N4" s="317" t="s">
        <v>280</v>
      </c>
      <c r="O4" s="317"/>
      <c r="P4" s="317"/>
      <c r="Q4" s="317"/>
      <c r="R4" s="317"/>
      <c r="S4" s="317"/>
      <c r="T4" s="317"/>
      <c r="U4" s="317"/>
      <c r="V4" s="317" t="s">
        <v>34</v>
      </c>
      <c r="W4" s="317"/>
      <c r="X4" s="317"/>
    </row>
    <row r="5" spans="1:24" ht="15" customHeight="1">
      <c r="A5" s="317"/>
      <c r="B5" s="317"/>
      <c r="C5" s="323"/>
      <c r="D5" s="323"/>
      <c r="E5" s="323"/>
      <c r="F5" s="323"/>
      <c r="G5" s="323"/>
      <c r="H5" s="321"/>
      <c r="I5" s="321"/>
      <c r="J5" s="321"/>
      <c r="K5" s="321"/>
      <c r="L5" s="321"/>
      <c r="M5" s="321"/>
      <c r="N5" s="327" t="s">
        <v>156</v>
      </c>
      <c r="O5" s="327"/>
      <c r="P5" s="327" t="s">
        <v>157</v>
      </c>
      <c r="Q5" s="327"/>
      <c r="R5" s="327" t="s">
        <v>158</v>
      </c>
      <c r="S5" s="327"/>
      <c r="T5" s="328" t="s">
        <v>151</v>
      </c>
      <c r="U5" s="328"/>
      <c r="V5" s="317"/>
      <c r="W5" s="317"/>
      <c r="X5" s="317"/>
    </row>
    <row r="6" spans="1:24" ht="30">
      <c r="A6" s="317"/>
      <c r="B6" s="317"/>
      <c r="C6" s="213" t="s">
        <v>1</v>
      </c>
      <c r="D6" s="213" t="s">
        <v>198</v>
      </c>
      <c r="E6" s="213" t="s">
        <v>199</v>
      </c>
      <c r="F6" s="213" t="s">
        <v>2</v>
      </c>
      <c r="G6" s="213" t="s">
        <v>3</v>
      </c>
      <c r="H6" s="277">
        <v>2017</v>
      </c>
      <c r="I6" s="219">
        <v>2018</v>
      </c>
      <c r="J6" s="219">
        <v>2019</v>
      </c>
      <c r="K6" s="212" t="s">
        <v>4</v>
      </c>
      <c r="L6" s="212" t="s">
        <v>152</v>
      </c>
      <c r="M6" s="212" t="s">
        <v>153</v>
      </c>
      <c r="N6" s="212" t="s">
        <v>152</v>
      </c>
      <c r="O6" s="212" t="s">
        <v>153</v>
      </c>
      <c r="P6" s="212" t="s">
        <v>152</v>
      </c>
      <c r="Q6" s="212" t="s">
        <v>153</v>
      </c>
      <c r="R6" s="212" t="s">
        <v>152</v>
      </c>
      <c r="S6" s="212" t="s">
        <v>153</v>
      </c>
      <c r="T6" s="212" t="s">
        <v>152</v>
      </c>
      <c r="U6" s="212" t="s">
        <v>153</v>
      </c>
      <c r="V6" s="211" t="s">
        <v>187</v>
      </c>
      <c r="W6" s="211" t="s">
        <v>188</v>
      </c>
      <c r="X6" s="317"/>
    </row>
    <row r="7" spans="1:24" ht="42.75">
      <c r="A7" s="73" t="s">
        <v>52</v>
      </c>
      <c r="B7" s="73" t="s">
        <v>162</v>
      </c>
      <c r="C7" s="194" t="s">
        <v>5</v>
      </c>
      <c r="D7" s="194" t="str">
        <f>C7</f>
        <v>Х</v>
      </c>
      <c r="E7" s="194" t="str">
        <f>D7</f>
        <v>Х</v>
      </c>
      <c r="F7" s="195">
        <v>1200000000</v>
      </c>
      <c r="G7" s="194" t="s">
        <v>129</v>
      </c>
      <c r="H7" s="84">
        <f>H8+H40+H54+H65</f>
        <v>415797192</v>
      </c>
      <c r="I7" s="84">
        <f>I8+I40+I54+I65</f>
        <v>264373956</v>
      </c>
      <c r="J7" s="84">
        <f>J8+J40+J54+J65</f>
        <v>264373956</v>
      </c>
      <c r="K7" s="84">
        <f>K8+K40+K54+K65</f>
        <v>944545104</v>
      </c>
      <c r="L7" s="84">
        <v>416864972.76999998</v>
      </c>
      <c r="M7" s="84">
        <v>414831668.69</v>
      </c>
      <c r="N7" s="196" t="e">
        <f>N8+N40+N54+N65</f>
        <v>#REF!</v>
      </c>
      <c r="O7" s="196" t="e">
        <f>O8+O40+O54+O65</f>
        <v>#REF!</v>
      </c>
      <c r="P7" s="196" t="e">
        <f>P8+P40+P54+P65</f>
        <v>#REF!</v>
      </c>
      <c r="Q7" s="196" t="e">
        <f>Q8+Q40+Q54+Q65</f>
        <v>#REF!</v>
      </c>
      <c r="R7" s="196" t="e">
        <f>R8+R40+R54+R65</f>
        <v>#REF!</v>
      </c>
      <c r="S7" s="196"/>
      <c r="T7" s="196" t="e">
        <f>T8+T40+T54+T65</f>
        <v>#REF!</v>
      </c>
      <c r="U7" s="196"/>
      <c r="V7" s="196" t="e">
        <f>V8+V40+V54+V65</f>
        <v>#REF!</v>
      </c>
      <c r="W7" s="196" t="e">
        <f>W8+W40+W54+W65</f>
        <v>#REF!</v>
      </c>
      <c r="X7" s="211"/>
    </row>
    <row r="8" spans="1:24" ht="28.5">
      <c r="A8" s="86" t="s">
        <v>6</v>
      </c>
      <c r="B8" s="73" t="s">
        <v>79</v>
      </c>
      <c r="C8" s="194" t="s">
        <v>5</v>
      </c>
      <c r="D8" s="194" t="str">
        <f>C8</f>
        <v>Х</v>
      </c>
      <c r="E8" s="194" t="str">
        <f>D8</f>
        <v>Х</v>
      </c>
      <c r="F8" s="194">
        <v>1210000000</v>
      </c>
      <c r="G8" s="194" t="s">
        <v>129</v>
      </c>
      <c r="H8" s="84">
        <f>SUM(H10:H39)/2</f>
        <v>179420075</v>
      </c>
      <c r="I8" s="84">
        <f t="shared" ref="I8:K8" si="0">SUM(I10:I39)/2</f>
        <v>83496839</v>
      </c>
      <c r="J8" s="84">
        <f t="shared" si="0"/>
        <v>83496839</v>
      </c>
      <c r="K8" s="84">
        <f t="shared" si="0"/>
        <v>346413753</v>
      </c>
      <c r="L8" s="84">
        <v>201403294.81</v>
      </c>
      <c r="M8" s="84">
        <v>201307588.09999999</v>
      </c>
      <c r="N8" s="196" t="e">
        <f>#REF!+N10+N13+N22+N25+N28+#REF!+#REF!+N34+N37+#REF!+#REF!</f>
        <v>#REF!</v>
      </c>
      <c r="O8" s="196" t="e">
        <f>#REF!+O10+O13+O22+O25+O28+#REF!+#REF!+O34+O37+#REF!+#REF!</f>
        <v>#REF!</v>
      </c>
      <c r="P8" s="196" t="e">
        <f>#REF!+P10+P13+P22+P25+P28+#REF!+#REF!+P34+P37+#REF!+#REF!</f>
        <v>#REF!</v>
      </c>
      <c r="Q8" s="196" t="e">
        <f>#REF!+Q10+Q13+Q22+Q25+Q28+#REF!+#REF!+Q34+Q37+#REF!+#REF!+#REF!</f>
        <v>#REF!</v>
      </c>
      <c r="R8" s="196" t="e">
        <f>#REF!+R10+R13+R22+R25+R28+#REF!+#REF!+R34+R37+#REF!+#REF!</f>
        <v>#REF!</v>
      </c>
      <c r="S8" s="196"/>
      <c r="T8" s="196" t="e">
        <f>#REF!+T10+T13+T22+T25+T28+#REF!+#REF!+T34+T37+#REF!+#REF!</f>
        <v>#REF!</v>
      </c>
      <c r="U8" s="196"/>
      <c r="V8" s="196" t="e">
        <f>#REF!+V10+V13+V22+V25+V28+#REF!+#REF!+V34+V37+#REF!+#REF!</f>
        <v>#REF!</v>
      </c>
      <c r="W8" s="196" t="e">
        <f>#REF!+W10+W13+W22+W25+W28+#REF!+#REF!+W34+W37+#REF!+#REF!</f>
        <v>#REF!</v>
      </c>
      <c r="X8" s="78"/>
    </row>
    <row r="9" spans="1:24" s="250" customFormat="1" hidden="1">
      <c r="A9" s="243"/>
      <c r="B9" s="244" t="s">
        <v>319</v>
      </c>
      <c r="C9" s="245"/>
      <c r="D9" s="245"/>
      <c r="E9" s="245"/>
      <c r="F9" s="245"/>
      <c r="G9" s="245"/>
      <c r="H9" s="282">
        <f>'ПР3. 10.ПП1.Дороги.2.Мер.'!H19</f>
        <v>179420075</v>
      </c>
      <c r="I9" s="246">
        <f>'ПР3. 10.ПП1.Дороги.2.Мер.'!I19</f>
        <v>83496839</v>
      </c>
      <c r="J9" s="246">
        <f>'ПР3. 10.ПП1.Дороги.2.Мер.'!J19</f>
        <v>83496839</v>
      </c>
      <c r="K9" s="246">
        <f>'ПР3. 10.ПП1.Дороги.2.Мер.'!K19</f>
        <v>346413753</v>
      </c>
      <c r="L9" s="247"/>
      <c r="M9" s="247"/>
      <c r="N9" s="248"/>
      <c r="O9" s="248"/>
      <c r="P9" s="248"/>
      <c r="Q9" s="248"/>
      <c r="R9" s="248"/>
      <c r="S9" s="248"/>
      <c r="T9" s="248"/>
      <c r="U9" s="248"/>
      <c r="V9" s="248"/>
      <c r="W9" s="248"/>
      <c r="X9" s="249"/>
    </row>
    <row r="10" spans="1:24" ht="74.25" customHeight="1">
      <c r="A10" s="318" t="s">
        <v>25</v>
      </c>
      <c r="B10" s="211" t="str">
        <f>'ПР3. 10.ПП1.Дороги.2.Мер.'!A8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10" s="197" t="s">
        <v>129</v>
      </c>
      <c r="D10" s="197" t="s">
        <v>129</v>
      </c>
      <c r="E10" s="197" t="s">
        <v>129</v>
      </c>
      <c r="F10" s="197" t="str">
        <f>'ПР3. 10.ПП1.Дороги.2.Мер.'!F8</f>
        <v>12100S393А</v>
      </c>
      <c r="G10" s="197" t="s">
        <v>129</v>
      </c>
      <c r="H10" s="77">
        <f>H12</f>
        <v>83496839</v>
      </c>
      <c r="I10" s="77">
        <f t="shared" ref="I10:K10" si="1">I12</f>
        <v>83496839</v>
      </c>
      <c r="J10" s="77">
        <f t="shared" si="1"/>
        <v>83496839</v>
      </c>
      <c r="K10" s="77">
        <f t="shared" si="1"/>
        <v>250490517</v>
      </c>
      <c r="L10" s="77">
        <f>L12</f>
        <v>81765039.560000002</v>
      </c>
      <c r="M10" s="77">
        <f t="shared" ref="M10" si="2">M12</f>
        <v>81764169.560000002</v>
      </c>
      <c r="N10" s="77">
        <f>N12</f>
        <v>34100000</v>
      </c>
      <c r="O10" s="77">
        <f>O12</f>
        <v>34100000</v>
      </c>
      <c r="P10" s="77">
        <f>P12</f>
        <v>57346760.980000004</v>
      </c>
      <c r="Q10" s="77">
        <f>Q12</f>
        <v>57346760.979999997</v>
      </c>
      <c r="R10" s="77">
        <f>R12</f>
        <v>71243495.150000006</v>
      </c>
      <c r="S10" s="84"/>
      <c r="T10" s="77">
        <f>T12</f>
        <v>83496839</v>
      </c>
      <c r="U10" s="84"/>
      <c r="V10" s="77">
        <f>V12</f>
        <v>83496839</v>
      </c>
      <c r="W10" s="77">
        <f>W12</f>
        <v>83496839</v>
      </c>
      <c r="X10" s="316"/>
    </row>
    <row r="11" spans="1:24">
      <c r="A11" s="319"/>
      <c r="B11" s="159" t="s">
        <v>163</v>
      </c>
      <c r="C11" s="57"/>
      <c r="D11" s="198"/>
      <c r="E11" s="198"/>
      <c r="F11" s="198"/>
      <c r="G11" s="198"/>
      <c r="H11" s="47"/>
      <c r="I11" s="47"/>
      <c r="J11" s="47"/>
      <c r="K11" s="47"/>
      <c r="L11" s="47"/>
      <c r="M11" s="47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316"/>
    </row>
    <row r="12" spans="1:24">
      <c r="A12" s="320"/>
      <c r="B12" s="159" t="s">
        <v>56</v>
      </c>
      <c r="C12" s="57" t="str">
        <f>'ПР3. 10.ПП1.Дороги.2.Мер.'!C8</f>
        <v>009</v>
      </c>
      <c r="D12" s="57" t="str">
        <f>'ПР3. 10.ПП1.Дороги.2.Мер.'!D8</f>
        <v>04</v>
      </c>
      <c r="E12" s="57" t="str">
        <f>'ПР3. 10.ПП1.Дороги.2.Мер.'!E8</f>
        <v>09</v>
      </c>
      <c r="F12" s="57" t="str">
        <f>'ПР3. 10.ПП1.Дороги.2.Мер.'!F8</f>
        <v>12100S393А</v>
      </c>
      <c r="G12" s="57">
        <f>'ПР3. 10.ПП1.Дороги.2.Мер.'!G8</f>
        <v>244</v>
      </c>
      <c r="H12" s="47">
        <f>'ПР3. 10.ПП1.Дороги.2.Мер.'!H8</f>
        <v>83496839</v>
      </c>
      <c r="I12" s="47">
        <f>'ПР3. 10.ПП1.Дороги.2.Мер.'!I8</f>
        <v>83496839</v>
      </c>
      <c r="J12" s="47">
        <f>'ПР3. 10.ПП1.Дороги.2.Мер.'!J8</f>
        <v>83496839</v>
      </c>
      <c r="K12" s="47">
        <f>'ПР3. 10.ПП1.Дороги.2.Мер.'!K8</f>
        <v>250490517</v>
      </c>
      <c r="L12" s="47">
        <v>81765039.560000002</v>
      </c>
      <c r="M12" s="47">
        <v>81764169.560000002</v>
      </c>
      <c r="N12" s="47">
        <v>34100000</v>
      </c>
      <c r="O12" s="47">
        <v>34100000</v>
      </c>
      <c r="P12" s="47">
        <f>N12+23246760.98</f>
        <v>57346760.980000004</v>
      </c>
      <c r="Q12" s="47">
        <v>57346760.979999997</v>
      </c>
      <c r="R12" s="47">
        <f>P12+13896734.17</f>
        <v>71243495.150000006</v>
      </c>
      <c r="S12" s="47"/>
      <c r="T12" s="47">
        <f>H12</f>
        <v>83496839</v>
      </c>
      <c r="U12" s="47"/>
      <c r="V12" s="47">
        <f>'ПР3. 10.ПП1.Дороги.2.Мер.'!I8</f>
        <v>83496839</v>
      </c>
      <c r="W12" s="47">
        <f>'ПР3. 10.ПП1.Дороги.2.Мер.'!J8</f>
        <v>83496839</v>
      </c>
      <c r="X12" s="316"/>
    </row>
    <row r="13" spans="1:24" ht="45">
      <c r="A13" s="318" t="s">
        <v>26</v>
      </c>
      <c r="B13" s="211" t="str">
        <f>'ПР3. 10.ПП1.Дороги.2.Мер.'!A10</f>
        <v>Реконструкция автомобильных дорог местного значения с целью обустройства пешеходных переходов на них за счет средств муниципального дорожного фонда</v>
      </c>
      <c r="C13" s="199" t="s">
        <v>129</v>
      </c>
      <c r="D13" s="199" t="s">
        <v>129</v>
      </c>
      <c r="E13" s="199" t="s">
        <v>129</v>
      </c>
      <c r="F13" s="197">
        <f>F15</f>
        <v>1210000030</v>
      </c>
      <c r="G13" s="199" t="s">
        <v>129</v>
      </c>
      <c r="H13" s="77">
        <f>H15</f>
        <v>1750000</v>
      </c>
      <c r="I13" s="77">
        <f t="shared" ref="I13:J13" si="3">I15</f>
        <v>0</v>
      </c>
      <c r="J13" s="77">
        <f t="shared" si="3"/>
        <v>0</v>
      </c>
      <c r="K13" s="77">
        <f>K15</f>
        <v>1750000</v>
      </c>
      <c r="L13" s="77">
        <f>L15</f>
        <v>5000000</v>
      </c>
      <c r="M13" s="77">
        <f t="shared" ref="M13" si="4">M15</f>
        <v>4998730.0999999996</v>
      </c>
      <c r="N13" s="77">
        <f>N15</f>
        <v>0</v>
      </c>
      <c r="O13" s="77">
        <f>O15</f>
        <v>0</v>
      </c>
      <c r="P13" s="77">
        <f>P15</f>
        <v>0</v>
      </c>
      <c r="Q13" s="77">
        <f>Q15</f>
        <v>0</v>
      </c>
      <c r="R13" s="77">
        <f>R15</f>
        <v>5000</v>
      </c>
      <c r="S13" s="84"/>
      <c r="T13" s="77">
        <f>T15</f>
        <v>5000</v>
      </c>
      <c r="U13" s="84"/>
      <c r="V13" s="77">
        <f>V15</f>
        <v>0</v>
      </c>
      <c r="W13" s="77">
        <f>W15</f>
        <v>0</v>
      </c>
      <c r="X13" s="210"/>
    </row>
    <row r="14" spans="1:24">
      <c r="A14" s="319"/>
      <c r="B14" s="159" t="s">
        <v>163</v>
      </c>
      <c r="C14" s="57"/>
      <c r="D14" s="198"/>
      <c r="E14" s="198"/>
      <c r="F14" s="198"/>
      <c r="G14" s="198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210"/>
    </row>
    <row r="15" spans="1:24">
      <c r="A15" s="320"/>
      <c r="B15" s="159" t="s">
        <v>56</v>
      </c>
      <c r="C15" s="57" t="str">
        <f>'ПР3. 10.ПП1.Дороги.2.Мер.'!C10</f>
        <v>009</v>
      </c>
      <c r="D15" s="57" t="str">
        <f>'ПР3. 10.ПП1.Дороги.2.Мер.'!D10</f>
        <v>04</v>
      </c>
      <c r="E15" s="57" t="str">
        <f>'ПР3. 10.ПП1.Дороги.2.Мер.'!E10</f>
        <v>09</v>
      </c>
      <c r="F15" s="57">
        <f>'ПР3. 10.ПП1.Дороги.2.Мер.'!F10</f>
        <v>1210000030</v>
      </c>
      <c r="G15" s="57">
        <f>'ПР3. 10.ПП1.Дороги.2.Мер.'!G10</f>
        <v>414</v>
      </c>
      <c r="H15" s="47">
        <f>'ПР3. 10.ПП1.Дороги.2.Мер.'!H10</f>
        <v>1750000</v>
      </c>
      <c r="I15" s="47">
        <f>'ПР3. 10.ПП1.Дороги.2.Мер.'!I10</f>
        <v>0</v>
      </c>
      <c r="J15" s="47">
        <f>'ПР3. 10.ПП1.Дороги.2.Мер.'!J10</f>
        <v>0</v>
      </c>
      <c r="K15" s="47">
        <f>'ПР3. 10.ПП1.Дороги.2.Мер.'!K10</f>
        <v>1750000</v>
      </c>
      <c r="L15" s="47">
        <v>5000000</v>
      </c>
      <c r="M15" s="47">
        <v>4998730.0999999996</v>
      </c>
      <c r="N15" s="47">
        <v>0</v>
      </c>
      <c r="O15" s="47">
        <v>0</v>
      </c>
      <c r="P15" s="47">
        <v>0</v>
      </c>
      <c r="Q15" s="47">
        <v>0</v>
      </c>
      <c r="R15" s="47">
        <v>5000</v>
      </c>
      <c r="S15" s="47"/>
      <c r="T15" s="47">
        <f>R15</f>
        <v>5000</v>
      </c>
      <c r="U15" s="47"/>
      <c r="V15" s="47">
        <v>0</v>
      </c>
      <c r="W15" s="47">
        <v>0</v>
      </c>
      <c r="X15" s="210"/>
    </row>
    <row r="16" spans="1:24" ht="45">
      <c r="A16" s="318" t="s">
        <v>27</v>
      </c>
      <c r="B16" s="224" t="str">
        <f>'ПР3. 10.ПП1.Дороги.2.Мер.'!A11</f>
        <v>Строительство внутриквартального проезда пр. Ленинградский - ул. Царевского за счет средств муниципального дорожного фонда</v>
      </c>
      <c r="C16" s="199" t="s">
        <v>129</v>
      </c>
      <c r="D16" s="199" t="s">
        <v>129</v>
      </c>
      <c r="E16" s="199" t="s">
        <v>129</v>
      </c>
      <c r="F16" s="197">
        <f>F18</f>
        <v>1210000050</v>
      </c>
      <c r="G16" s="199" t="s">
        <v>129</v>
      </c>
      <c r="H16" s="77">
        <f>H18</f>
        <v>3000000</v>
      </c>
      <c r="I16" s="77">
        <f t="shared" ref="I16:J16" si="5">I18</f>
        <v>0</v>
      </c>
      <c r="J16" s="77">
        <f t="shared" si="5"/>
        <v>0</v>
      </c>
      <c r="K16" s="77">
        <f>K18</f>
        <v>3000000</v>
      </c>
      <c r="L16" s="77">
        <f>L18</f>
        <v>5000000</v>
      </c>
      <c r="M16" s="77">
        <f t="shared" ref="M16" si="6">M18</f>
        <v>4998730.0999999996</v>
      </c>
      <c r="N16" s="77">
        <f>N18</f>
        <v>0</v>
      </c>
      <c r="O16" s="77">
        <f>O18</f>
        <v>0</v>
      </c>
      <c r="P16" s="77">
        <f>P18</f>
        <v>0</v>
      </c>
      <c r="Q16" s="77">
        <f>Q18</f>
        <v>0</v>
      </c>
      <c r="R16" s="77">
        <f>R18</f>
        <v>5000</v>
      </c>
      <c r="S16" s="84"/>
      <c r="T16" s="77">
        <f>T18</f>
        <v>5000</v>
      </c>
      <c r="U16" s="84"/>
      <c r="V16" s="77">
        <f>V18</f>
        <v>0</v>
      </c>
      <c r="W16" s="77">
        <f>W18</f>
        <v>0</v>
      </c>
      <c r="X16" s="223"/>
    </row>
    <row r="17" spans="1:24">
      <c r="A17" s="319"/>
      <c r="B17" s="159" t="s">
        <v>163</v>
      </c>
      <c r="C17" s="57"/>
      <c r="D17" s="198"/>
      <c r="E17" s="198"/>
      <c r="F17" s="198"/>
      <c r="G17" s="198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223"/>
    </row>
    <row r="18" spans="1:24">
      <c r="A18" s="320"/>
      <c r="B18" s="159" t="s">
        <v>56</v>
      </c>
      <c r="C18" s="57" t="str">
        <f>'ПР3. 10.ПП1.Дороги.2.Мер.'!C11</f>
        <v>009</v>
      </c>
      <c r="D18" s="57" t="str">
        <f>'ПР3. 10.ПП1.Дороги.2.Мер.'!D11</f>
        <v>04</v>
      </c>
      <c r="E18" s="57" t="str">
        <f>'ПР3. 10.ПП1.Дороги.2.Мер.'!E11</f>
        <v>09</v>
      </c>
      <c r="F18" s="57">
        <f>'ПР3. 10.ПП1.Дороги.2.Мер.'!F11</f>
        <v>1210000050</v>
      </c>
      <c r="G18" s="57">
        <f>'ПР3. 10.ПП1.Дороги.2.Мер.'!G11</f>
        <v>414</v>
      </c>
      <c r="H18" s="47">
        <f>'ПР3. 10.ПП1.Дороги.2.Мер.'!H11</f>
        <v>3000000</v>
      </c>
      <c r="I18" s="47">
        <f>'ПР3. 10.ПП1.Дороги.2.Мер.'!I11</f>
        <v>0</v>
      </c>
      <c r="J18" s="47">
        <f>'ПР3. 10.ПП1.Дороги.2.Мер.'!J11</f>
        <v>0</v>
      </c>
      <c r="K18" s="47">
        <f>'ПР3. 10.ПП1.Дороги.2.Мер.'!K11</f>
        <v>3000000</v>
      </c>
      <c r="L18" s="47">
        <v>5000000</v>
      </c>
      <c r="M18" s="47">
        <v>4998730.0999999996</v>
      </c>
      <c r="N18" s="47">
        <v>0</v>
      </c>
      <c r="O18" s="47">
        <v>0</v>
      </c>
      <c r="P18" s="47">
        <v>0</v>
      </c>
      <c r="Q18" s="47">
        <v>0</v>
      </c>
      <c r="R18" s="47">
        <v>5000</v>
      </c>
      <c r="S18" s="47"/>
      <c r="T18" s="47">
        <f>R18</f>
        <v>5000</v>
      </c>
      <c r="U18" s="47"/>
      <c r="V18" s="47">
        <v>0</v>
      </c>
      <c r="W18" s="47">
        <v>0</v>
      </c>
      <c r="X18" s="223"/>
    </row>
    <row r="19" spans="1:24" ht="30">
      <c r="A19" s="318" t="s">
        <v>95</v>
      </c>
      <c r="B19" s="211" t="str">
        <f>'ПР3. 10.ПП1.Дороги.2.Мер.'!A12</f>
        <v>Проведение обследования и диагностика мостовых сооружений за счет средств муниципального дорожного фонда</v>
      </c>
      <c r="C19" s="199" t="s">
        <v>129</v>
      </c>
      <c r="D19" s="199" t="s">
        <v>129</v>
      </c>
      <c r="E19" s="199" t="s">
        <v>129</v>
      </c>
      <c r="F19" s="197">
        <f>F21</f>
        <v>1210000060</v>
      </c>
      <c r="G19" s="199" t="s">
        <v>129</v>
      </c>
      <c r="H19" s="77">
        <f>H21</f>
        <v>1450000</v>
      </c>
      <c r="I19" s="77">
        <f t="shared" ref="I19:J19" si="7">I21</f>
        <v>0</v>
      </c>
      <c r="J19" s="77">
        <f t="shared" si="7"/>
        <v>0</v>
      </c>
      <c r="K19" s="77">
        <f>K21</f>
        <v>1450000</v>
      </c>
      <c r="L19" s="77">
        <f>L21</f>
        <v>5000000</v>
      </c>
      <c r="M19" s="77">
        <f t="shared" ref="M19" si="8">M21</f>
        <v>4998730.0999999996</v>
      </c>
      <c r="N19" s="77">
        <f>N21</f>
        <v>0</v>
      </c>
      <c r="O19" s="77">
        <f>O21</f>
        <v>0</v>
      </c>
      <c r="P19" s="77">
        <f>P21</f>
        <v>0</v>
      </c>
      <c r="Q19" s="77">
        <f>Q21</f>
        <v>0</v>
      </c>
      <c r="R19" s="77">
        <f>R21</f>
        <v>5000</v>
      </c>
      <c r="S19" s="84"/>
      <c r="T19" s="77">
        <f>T21</f>
        <v>5000</v>
      </c>
      <c r="U19" s="84"/>
      <c r="V19" s="77">
        <f>V21</f>
        <v>0</v>
      </c>
      <c r="W19" s="77">
        <f>W21</f>
        <v>0</v>
      </c>
      <c r="X19" s="210"/>
    </row>
    <row r="20" spans="1:24">
      <c r="A20" s="319"/>
      <c r="B20" s="159" t="s">
        <v>163</v>
      </c>
      <c r="C20" s="57"/>
      <c r="D20" s="198"/>
      <c r="E20" s="198"/>
      <c r="F20" s="198"/>
      <c r="G20" s="198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210"/>
    </row>
    <row r="21" spans="1:24">
      <c r="A21" s="320"/>
      <c r="B21" s="159" t="s">
        <v>56</v>
      </c>
      <c r="C21" s="57" t="str">
        <f>'ПР3. 10.ПП1.Дороги.2.Мер.'!C12</f>
        <v>009</v>
      </c>
      <c r="D21" s="57" t="str">
        <f>'ПР3. 10.ПП1.Дороги.2.Мер.'!D12</f>
        <v>04</v>
      </c>
      <c r="E21" s="57" t="str">
        <f>'ПР3. 10.ПП1.Дороги.2.Мер.'!E12</f>
        <v>09</v>
      </c>
      <c r="F21" s="57">
        <f>'ПР3. 10.ПП1.Дороги.2.Мер.'!F12</f>
        <v>1210000060</v>
      </c>
      <c r="G21" s="57">
        <f>'ПР3. 10.ПП1.Дороги.2.Мер.'!G12</f>
        <v>244</v>
      </c>
      <c r="H21" s="47">
        <f>'ПР3. 10.ПП1.Дороги.2.Мер.'!H12</f>
        <v>1450000</v>
      </c>
      <c r="I21" s="47">
        <f>'ПР3. 10.ПП1.Дороги.2.Мер.'!I12</f>
        <v>0</v>
      </c>
      <c r="J21" s="47">
        <f>'ПР3. 10.ПП1.Дороги.2.Мер.'!J12</f>
        <v>0</v>
      </c>
      <c r="K21" s="47">
        <f>'ПР3. 10.ПП1.Дороги.2.Мер.'!K12</f>
        <v>1450000</v>
      </c>
      <c r="L21" s="47">
        <v>5000000</v>
      </c>
      <c r="M21" s="47">
        <v>4998730.0999999996</v>
      </c>
      <c r="N21" s="47">
        <v>0</v>
      </c>
      <c r="O21" s="47">
        <v>0</v>
      </c>
      <c r="P21" s="47">
        <v>0</v>
      </c>
      <c r="Q21" s="47">
        <v>0</v>
      </c>
      <c r="R21" s="47">
        <v>5000</v>
      </c>
      <c r="S21" s="47"/>
      <c r="T21" s="47">
        <f>R21</f>
        <v>5000</v>
      </c>
      <c r="U21" s="47"/>
      <c r="V21" s="47">
        <v>0</v>
      </c>
      <c r="W21" s="47">
        <v>0</v>
      </c>
      <c r="X21" s="210"/>
    </row>
    <row r="22" spans="1:24" ht="30">
      <c r="A22" s="318" t="s">
        <v>112</v>
      </c>
      <c r="B22" s="211" t="str">
        <f>'ПР3. 10.ПП1.Дороги.2.Мер.'!A13</f>
        <v>Разработка комплексной схемы организации дорожного движения за счет средств муниципального дорожного фонда</v>
      </c>
      <c r="C22" s="199" t="s">
        <v>129</v>
      </c>
      <c r="D22" s="199" t="s">
        <v>129</v>
      </c>
      <c r="E22" s="199" t="s">
        <v>129</v>
      </c>
      <c r="F22" s="197">
        <f>F24</f>
        <v>1210000070</v>
      </c>
      <c r="G22" s="199" t="s">
        <v>129</v>
      </c>
      <c r="H22" s="77">
        <f>H24</f>
        <v>5000000</v>
      </c>
      <c r="I22" s="77">
        <f t="shared" ref="I22:J22" si="9">I24</f>
        <v>0</v>
      </c>
      <c r="J22" s="77">
        <f t="shared" si="9"/>
        <v>0</v>
      </c>
      <c r="K22" s="77">
        <f>K24</f>
        <v>5000000</v>
      </c>
      <c r="L22" s="77">
        <f>L24</f>
        <v>10000000</v>
      </c>
      <c r="M22" s="77">
        <f t="shared" ref="M22" si="10">M24</f>
        <v>9950000</v>
      </c>
      <c r="N22" s="77">
        <f>N24</f>
        <v>0</v>
      </c>
      <c r="O22" s="77">
        <f t="shared" ref="O22:W22" si="11">O24</f>
        <v>0</v>
      </c>
      <c r="P22" s="77">
        <f t="shared" si="11"/>
        <v>0</v>
      </c>
      <c r="Q22" s="77">
        <f t="shared" si="11"/>
        <v>0</v>
      </c>
      <c r="R22" s="77">
        <f t="shared" si="11"/>
        <v>5000000</v>
      </c>
      <c r="S22" s="77"/>
      <c r="T22" s="77">
        <f t="shared" si="11"/>
        <v>5000000</v>
      </c>
      <c r="U22" s="77"/>
      <c r="V22" s="77" t="e">
        <f t="shared" si="11"/>
        <v>#REF!</v>
      </c>
      <c r="W22" s="77" t="e">
        <f t="shared" si="11"/>
        <v>#REF!</v>
      </c>
      <c r="X22" s="210"/>
    </row>
    <row r="23" spans="1:24">
      <c r="A23" s="319"/>
      <c r="B23" s="159" t="s">
        <v>163</v>
      </c>
      <c r="C23" s="57"/>
      <c r="D23" s="198"/>
      <c r="E23" s="198"/>
      <c r="F23" s="198"/>
      <c r="G23" s="198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210"/>
    </row>
    <row r="24" spans="1:24">
      <c r="A24" s="320"/>
      <c r="B24" s="159" t="s">
        <v>56</v>
      </c>
      <c r="C24" s="57" t="str">
        <f>'ПР3. 10.ПП1.Дороги.2.Мер.'!C13</f>
        <v>009</v>
      </c>
      <c r="D24" s="57" t="str">
        <f>'ПР3. 10.ПП1.Дороги.2.Мер.'!D13</f>
        <v>04</v>
      </c>
      <c r="E24" s="57" t="str">
        <f>'ПР3. 10.ПП1.Дороги.2.Мер.'!E13</f>
        <v>09</v>
      </c>
      <c r="F24" s="57">
        <f>'ПР3. 10.ПП1.Дороги.2.Мер.'!F13</f>
        <v>1210000070</v>
      </c>
      <c r="G24" s="57">
        <f>'ПР3. 10.ПП1.Дороги.2.Мер.'!G13</f>
        <v>244</v>
      </c>
      <c r="H24" s="47">
        <f>'ПР3. 10.ПП1.Дороги.2.Мер.'!H13</f>
        <v>5000000</v>
      </c>
      <c r="I24" s="47">
        <f>'ПР3. 10.ПП1.Дороги.2.Мер.'!I13</f>
        <v>0</v>
      </c>
      <c r="J24" s="47">
        <f>'ПР3. 10.ПП1.Дороги.2.Мер.'!J13</f>
        <v>0</v>
      </c>
      <c r="K24" s="47">
        <f>'ПР3. 10.ПП1.Дороги.2.Мер.'!K13</f>
        <v>5000000</v>
      </c>
      <c r="L24" s="47">
        <v>10000000</v>
      </c>
      <c r="M24" s="47">
        <v>9950000</v>
      </c>
      <c r="N24" s="47">
        <v>0</v>
      </c>
      <c r="O24" s="47">
        <v>0</v>
      </c>
      <c r="P24" s="47">
        <v>0</v>
      </c>
      <c r="Q24" s="47">
        <v>0</v>
      </c>
      <c r="R24" s="47">
        <f>H24</f>
        <v>5000000</v>
      </c>
      <c r="S24" s="47"/>
      <c r="T24" s="47">
        <f>H24</f>
        <v>5000000</v>
      </c>
      <c r="U24" s="47"/>
      <c r="V24" s="47" t="e">
        <f>'ПР3. 10.ПП1.Дороги.2.Мер.'!#REF!</f>
        <v>#REF!</v>
      </c>
      <c r="W24" s="47" t="e">
        <f>'ПР3. 10.ПП1.Дороги.2.Мер.'!#REF!</f>
        <v>#REF!</v>
      </c>
      <c r="X24" s="210"/>
    </row>
    <row r="25" spans="1:24" ht="60">
      <c r="A25" s="318" t="s">
        <v>275</v>
      </c>
      <c r="B25" s="211" t="str">
        <f>'ПР3. 10.ПП1.Дороги.2.Мер.'!A14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25" s="199" t="s">
        <v>129</v>
      </c>
      <c r="D25" s="199" t="s">
        <v>129</v>
      </c>
      <c r="E25" s="199" t="s">
        <v>129</v>
      </c>
      <c r="F25" s="197">
        <f>F27</f>
        <v>1210000110</v>
      </c>
      <c r="G25" s="199" t="s">
        <v>129</v>
      </c>
      <c r="H25" s="77">
        <f>H27</f>
        <v>5000000</v>
      </c>
      <c r="I25" s="77">
        <f t="shared" ref="I25:K25" si="12">I27</f>
        <v>0</v>
      </c>
      <c r="J25" s="77">
        <f t="shared" si="12"/>
        <v>0</v>
      </c>
      <c r="K25" s="77">
        <f t="shared" si="12"/>
        <v>5000000</v>
      </c>
      <c r="L25" s="77">
        <f>L27</f>
        <v>5000000</v>
      </c>
      <c r="M25" s="77">
        <f t="shared" ref="M25" si="13">M27</f>
        <v>5000000</v>
      </c>
      <c r="N25" s="77">
        <f>N27</f>
        <v>0</v>
      </c>
      <c r="O25" s="77">
        <f t="shared" ref="O25:W25" si="14">O27</f>
        <v>0</v>
      </c>
      <c r="P25" s="77">
        <f t="shared" si="14"/>
        <v>5000000</v>
      </c>
      <c r="Q25" s="77">
        <f t="shared" si="14"/>
        <v>197523.16</v>
      </c>
      <c r="R25" s="77">
        <f t="shared" si="14"/>
        <v>5000000</v>
      </c>
      <c r="S25" s="77"/>
      <c r="T25" s="77">
        <f t="shared" si="14"/>
        <v>5000000</v>
      </c>
      <c r="U25" s="77"/>
      <c r="V25" s="77">
        <f t="shared" si="14"/>
        <v>0</v>
      </c>
      <c r="W25" s="77">
        <f t="shared" si="14"/>
        <v>0</v>
      </c>
      <c r="X25" s="316"/>
    </row>
    <row r="26" spans="1:24">
      <c r="A26" s="319"/>
      <c r="B26" s="159" t="s">
        <v>163</v>
      </c>
      <c r="C26" s="57"/>
      <c r="D26" s="198"/>
      <c r="E26" s="198"/>
      <c r="F26" s="198"/>
      <c r="G26" s="198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316"/>
    </row>
    <row r="27" spans="1:24">
      <c r="A27" s="320"/>
      <c r="B27" s="159" t="s">
        <v>56</v>
      </c>
      <c r="C27" s="57">
        <f>'ПР3. 10.ПП1.Дороги.2.Мер.'!C14</f>
        <v>801</v>
      </c>
      <c r="D27" s="57" t="str">
        <f>'ПР3. 10.ПП1.Дороги.2.Мер.'!D14</f>
        <v>04</v>
      </c>
      <c r="E27" s="57" t="str">
        <f>'ПР3. 10.ПП1.Дороги.2.Мер.'!E14</f>
        <v>09</v>
      </c>
      <c r="F27" s="57">
        <f>'ПР3. 10.ПП1.Дороги.2.Мер.'!F14</f>
        <v>1210000110</v>
      </c>
      <c r="G27" s="57">
        <f>'ПР3. 10.ПП1.Дороги.2.Мер.'!G14</f>
        <v>870</v>
      </c>
      <c r="H27" s="47">
        <f>'ПР3. 10.ПП1.Дороги.2.Мер.'!H14</f>
        <v>5000000</v>
      </c>
      <c r="I27" s="47">
        <f>'ПР3. 10.ПП1.Дороги.2.Мер.'!I14</f>
        <v>0</v>
      </c>
      <c r="J27" s="47">
        <f>'ПР3. 10.ПП1.Дороги.2.Мер.'!J14</f>
        <v>0</v>
      </c>
      <c r="K27" s="47">
        <f>'ПР3. 10.ПП1.Дороги.2.Мер.'!K14</f>
        <v>5000000</v>
      </c>
      <c r="L27" s="47">
        <v>5000000</v>
      </c>
      <c r="M27" s="47">
        <v>5000000</v>
      </c>
      <c r="N27" s="47">
        <v>0</v>
      </c>
      <c r="O27" s="47">
        <v>0</v>
      </c>
      <c r="P27" s="47">
        <f>H27</f>
        <v>5000000</v>
      </c>
      <c r="Q27" s="47">
        <v>197523.16</v>
      </c>
      <c r="R27" s="47">
        <f>H27</f>
        <v>5000000</v>
      </c>
      <c r="S27" s="47"/>
      <c r="T27" s="47">
        <f>H27</f>
        <v>5000000</v>
      </c>
      <c r="U27" s="47"/>
      <c r="V27" s="47">
        <v>0</v>
      </c>
      <c r="W27" s="47">
        <v>0</v>
      </c>
      <c r="X27" s="316"/>
    </row>
    <row r="28" spans="1:24" ht="30">
      <c r="A28" s="318" t="s">
        <v>276</v>
      </c>
      <c r="B28" s="211" t="str">
        <f>'ПР3. 10.ПП1.Дороги.2.Мер.'!A15</f>
        <v>Ремонт автомобильных  дорог общего пользования местного значения за счет средств муниципального дорожного фонда</v>
      </c>
      <c r="C28" s="199" t="s">
        <v>129</v>
      </c>
      <c r="D28" s="199" t="s">
        <v>129</v>
      </c>
      <c r="E28" s="199" t="s">
        <v>129</v>
      </c>
      <c r="F28" s="197">
        <f>'ПР3. 10.ПП1.Дороги.2.Мер.'!F15</f>
        <v>1210000130</v>
      </c>
      <c r="G28" s="199" t="s">
        <v>129</v>
      </c>
      <c r="H28" s="77">
        <f>H30</f>
        <v>65500000</v>
      </c>
      <c r="I28" s="77">
        <f t="shared" ref="I28:K28" si="15">I30</f>
        <v>0</v>
      </c>
      <c r="J28" s="77">
        <f t="shared" si="15"/>
        <v>0</v>
      </c>
      <c r="K28" s="77">
        <f t="shared" si="15"/>
        <v>65500000</v>
      </c>
      <c r="L28" s="77">
        <f>L30</f>
        <v>0</v>
      </c>
      <c r="M28" s="77">
        <f t="shared" ref="M28" si="16">M30</f>
        <v>0</v>
      </c>
      <c r="N28" s="77">
        <f t="shared" ref="N28:W28" si="17">N30</f>
        <v>0</v>
      </c>
      <c r="O28" s="77">
        <f t="shared" si="17"/>
        <v>0</v>
      </c>
      <c r="P28" s="77">
        <v>0</v>
      </c>
      <c r="Q28" s="77">
        <v>0</v>
      </c>
      <c r="R28" s="77">
        <f t="shared" si="17"/>
        <v>65500000</v>
      </c>
      <c r="S28" s="77"/>
      <c r="T28" s="77">
        <f t="shared" si="17"/>
        <v>65500000</v>
      </c>
      <c r="U28" s="77"/>
      <c r="V28" s="77">
        <f t="shared" si="17"/>
        <v>0</v>
      </c>
      <c r="W28" s="77">
        <f t="shared" si="17"/>
        <v>0</v>
      </c>
      <c r="X28" s="316"/>
    </row>
    <row r="29" spans="1:24">
      <c r="A29" s="319"/>
      <c r="B29" s="159" t="s">
        <v>163</v>
      </c>
      <c r="C29" s="57"/>
      <c r="D29" s="198"/>
      <c r="E29" s="198"/>
      <c r="F29" s="198"/>
      <c r="G29" s="198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316"/>
    </row>
    <row r="30" spans="1:24">
      <c r="A30" s="320"/>
      <c r="B30" s="159" t="s">
        <v>56</v>
      </c>
      <c r="C30" s="57" t="str">
        <f>'ПР3. 10.ПП1.Дороги.2.Мер.'!C15</f>
        <v>009</v>
      </c>
      <c r="D30" s="57" t="str">
        <f>'ПР3. 10.ПП1.Дороги.2.Мер.'!D15</f>
        <v>04</v>
      </c>
      <c r="E30" s="57" t="str">
        <f>'ПР3. 10.ПП1.Дороги.2.Мер.'!E15</f>
        <v>09</v>
      </c>
      <c r="F30" s="57">
        <f>'ПР3. 10.ПП1.Дороги.2.Мер.'!F15</f>
        <v>1210000130</v>
      </c>
      <c r="G30" s="57">
        <f>'ПР3. 10.ПП1.Дороги.2.Мер.'!G15</f>
        <v>244</v>
      </c>
      <c r="H30" s="47">
        <f>'ПР3. 10.ПП1.Дороги.2.Мер.'!H15</f>
        <v>65500000</v>
      </c>
      <c r="I30" s="47">
        <f>'ПР3. 10.ПП1.Дороги.2.Мер.'!I15</f>
        <v>0</v>
      </c>
      <c r="J30" s="47">
        <f>'ПР3. 10.ПП1.Дороги.2.Мер.'!J15</f>
        <v>0</v>
      </c>
      <c r="K30" s="47">
        <f>'ПР3. 10.ПП1.Дороги.2.Мер.'!K15</f>
        <v>65500000</v>
      </c>
      <c r="L30" s="47">
        <v>0</v>
      </c>
      <c r="M30" s="47">
        <v>0</v>
      </c>
      <c r="N30" s="47">
        <v>0</v>
      </c>
      <c r="O30" s="47">
        <v>0</v>
      </c>
      <c r="P30" s="47">
        <v>0</v>
      </c>
      <c r="Q30" s="47">
        <v>0</v>
      </c>
      <c r="R30" s="47">
        <f>H30</f>
        <v>65500000</v>
      </c>
      <c r="S30" s="47"/>
      <c r="T30" s="47">
        <f>R30</f>
        <v>65500000</v>
      </c>
      <c r="U30" s="47"/>
      <c r="V30" s="47">
        <f>'ПР3. 10.ПП1.Дороги.2.Мер.'!I15</f>
        <v>0</v>
      </c>
      <c r="W30" s="47">
        <f>'ПР3. 10.ПП1.Дороги.2.Мер.'!J15</f>
        <v>0</v>
      </c>
      <c r="X30" s="316"/>
    </row>
    <row r="31" spans="1:24" ht="60" customHeight="1">
      <c r="A31" s="318" t="s">
        <v>277</v>
      </c>
      <c r="B31" s="211" t="str">
        <f>'ПР3. 10.ПП1.Дороги.2.Мер.'!A16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31" s="199" t="s">
        <v>129</v>
      </c>
      <c r="D31" s="199" t="s">
        <v>129</v>
      </c>
      <c r="E31" s="199" t="s">
        <v>129</v>
      </c>
      <c r="F31" s="197">
        <f>F33</f>
        <v>1210000150</v>
      </c>
      <c r="G31" s="199" t="s">
        <v>129</v>
      </c>
      <c r="H31" s="77">
        <f>H33</f>
        <v>10000000</v>
      </c>
      <c r="I31" s="77">
        <f t="shared" ref="I31:K31" si="18">I33</f>
        <v>0</v>
      </c>
      <c r="J31" s="77">
        <f t="shared" si="18"/>
        <v>0</v>
      </c>
      <c r="K31" s="77">
        <f t="shared" si="18"/>
        <v>10000000</v>
      </c>
      <c r="L31" s="77">
        <f>L33</f>
        <v>0</v>
      </c>
      <c r="M31" s="77">
        <f t="shared" ref="M31:O31" si="19">M33</f>
        <v>0</v>
      </c>
      <c r="N31" s="77">
        <f t="shared" si="19"/>
        <v>0</v>
      </c>
      <c r="O31" s="77">
        <f t="shared" si="19"/>
        <v>0</v>
      </c>
      <c r="P31" s="77">
        <v>0</v>
      </c>
      <c r="Q31" s="77">
        <v>0</v>
      </c>
      <c r="R31" s="77">
        <f t="shared" ref="R31" si="20">R33</f>
        <v>10000000</v>
      </c>
      <c r="S31" s="77"/>
      <c r="T31" s="77">
        <f t="shared" ref="T31" si="21">T33</f>
        <v>10000000</v>
      </c>
      <c r="U31" s="77"/>
      <c r="V31" s="77" t="e">
        <f t="shared" ref="V31:W31" si="22">V33</f>
        <v>#REF!</v>
      </c>
      <c r="W31" s="77" t="e">
        <f t="shared" si="22"/>
        <v>#REF!</v>
      </c>
      <c r="X31" s="316"/>
    </row>
    <row r="32" spans="1:24">
      <c r="A32" s="319"/>
      <c r="B32" s="159" t="s">
        <v>163</v>
      </c>
      <c r="C32" s="57"/>
      <c r="D32" s="198"/>
      <c r="E32" s="198"/>
      <c r="F32" s="198"/>
      <c r="G32" s="198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316"/>
    </row>
    <row r="33" spans="1:24">
      <c r="A33" s="320"/>
      <c r="B33" s="159" t="s">
        <v>56</v>
      </c>
      <c r="C33" s="57" t="str">
        <f>'ПР3. 10.ПП1.Дороги.2.Мер.'!C16</f>
        <v>009</v>
      </c>
      <c r="D33" s="57" t="str">
        <f>'ПР3. 10.ПП1.Дороги.2.Мер.'!D16</f>
        <v>04</v>
      </c>
      <c r="E33" s="57" t="str">
        <f>'ПР3. 10.ПП1.Дороги.2.Мер.'!E16</f>
        <v>09</v>
      </c>
      <c r="F33" s="57">
        <f>'ПР3. 10.ПП1.Дороги.2.Мер.'!F16</f>
        <v>1210000150</v>
      </c>
      <c r="G33" s="57">
        <f>'ПР3. 10.ПП1.Дороги.2.Мер.'!G16</f>
        <v>810</v>
      </c>
      <c r="H33" s="47">
        <f>'ПР3. 10.ПП1.Дороги.2.Мер.'!H16</f>
        <v>10000000</v>
      </c>
      <c r="I33" s="47">
        <f>'ПР3. 10.ПП1.Дороги.2.Мер.'!I16</f>
        <v>0</v>
      </c>
      <c r="J33" s="47">
        <f>'ПР3. 10.ПП1.Дороги.2.Мер.'!J16</f>
        <v>0</v>
      </c>
      <c r="K33" s="47">
        <f>'ПР3. 10.ПП1.Дороги.2.Мер.'!K16</f>
        <v>10000000</v>
      </c>
      <c r="L33" s="47">
        <v>0</v>
      </c>
      <c r="M33" s="47">
        <v>0</v>
      </c>
      <c r="N33" s="47">
        <v>0</v>
      </c>
      <c r="O33" s="47">
        <v>0</v>
      </c>
      <c r="P33" s="47">
        <v>0</v>
      </c>
      <c r="Q33" s="47">
        <v>0</v>
      </c>
      <c r="R33" s="47">
        <f>H33</f>
        <v>10000000</v>
      </c>
      <c r="S33" s="47"/>
      <c r="T33" s="47">
        <f>R33</f>
        <v>10000000</v>
      </c>
      <c r="U33" s="47"/>
      <c r="V33" s="47" t="e">
        <f>'ПР3. 10.ПП1.Дороги.2.Мер.'!#REF!</f>
        <v>#REF!</v>
      </c>
      <c r="W33" s="47" t="e">
        <f>'ПР3. 10.ПП1.Дороги.2.Мер.'!#REF!</f>
        <v>#REF!</v>
      </c>
      <c r="X33" s="316"/>
    </row>
    <row r="34" spans="1:24" ht="47.25" customHeight="1">
      <c r="A34" s="318" t="s">
        <v>289</v>
      </c>
      <c r="B34" s="211" t="str">
        <f>'ПР3. 10.ПП1.Дороги.2.Мер.'!A17</f>
        <v>Строительство автомобильных дорог местного значения в районе ИЖЗ (проезд Щетинкина) за счет средств муниципального дорожного фонда</v>
      </c>
      <c r="C34" s="199" t="s">
        <v>129</v>
      </c>
      <c r="D34" s="199" t="s">
        <v>129</v>
      </c>
      <c r="E34" s="199" t="s">
        <v>129</v>
      </c>
      <c r="F34" s="197">
        <f>F36</f>
        <v>1210000180</v>
      </c>
      <c r="G34" s="199" t="s">
        <v>129</v>
      </c>
      <c r="H34" s="77">
        <f>H36</f>
        <v>4000000</v>
      </c>
      <c r="I34" s="77">
        <f t="shared" ref="I34:K34" si="23">I36</f>
        <v>0</v>
      </c>
      <c r="J34" s="77">
        <f t="shared" si="23"/>
        <v>0</v>
      </c>
      <c r="K34" s="77">
        <f t="shared" si="23"/>
        <v>4000000</v>
      </c>
      <c r="L34" s="77">
        <f>L36</f>
        <v>0</v>
      </c>
      <c r="M34" s="77">
        <f t="shared" ref="M34" si="24">M36</f>
        <v>0</v>
      </c>
      <c r="N34" s="77">
        <f>N36</f>
        <v>0</v>
      </c>
      <c r="O34" s="77">
        <f t="shared" ref="O34:T34" si="25">O36</f>
        <v>0</v>
      </c>
      <c r="P34" s="77">
        <f t="shared" si="25"/>
        <v>0</v>
      </c>
      <c r="Q34" s="77">
        <f t="shared" si="25"/>
        <v>0</v>
      </c>
      <c r="R34" s="77">
        <f t="shared" si="25"/>
        <v>20000000</v>
      </c>
      <c r="S34" s="77"/>
      <c r="T34" s="77">
        <f t="shared" si="25"/>
        <v>4000000</v>
      </c>
      <c r="U34" s="77"/>
      <c r="V34" s="77">
        <f t="shared" ref="V34:W34" si="26">V36</f>
        <v>0</v>
      </c>
      <c r="W34" s="77">
        <f t="shared" si="26"/>
        <v>0</v>
      </c>
      <c r="X34" s="316"/>
    </row>
    <row r="35" spans="1:24">
      <c r="A35" s="319"/>
      <c r="B35" s="159" t="s">
        <v>163</v>
      </c>
      <c r="C35" s="57"/>
      <c r="D35" s="198"/>
      <c r="E35" s="198"/>
      <c r="F35" s="198"/>
      <c r="G35" s="198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316"/>
    </row>
    <row r="36" spans="1:24">
      <c r="A36" s="320"/>
      <c r="B36" s="159" t="s">
        <v>56</v>
      </c>
      <c r="C36" s="57" t="str">
        <f>'ПР3. 10.ПП1.Дороги.2.Мер.'!C17</f>
        <v>009</v>
      </c>
      <c r="D36" s="57" t="str">
        <f>'ПР3. 10.ПП1.Дороги.2.Мер.'!D17</f>
        <v>04</v>
      </c>
      <c r="E36" s="57" t="str">
        <f>'ПР3. 10.ПП1.Дороги.2.Мер.'!E17</f>
        <v>09</v>
      </c>
      <c r="F36" s="57">
        <f>'ПР3. 10.ПП1.Дороги.2.Мер.'!F17</f>
        <v>1210000180</v>
      </c>
      <c r="G36" s="57">
        <f>'ПР3. 10.ПП1.Дороги.2.Мер.'!G17</f>
        <v>414</v>
      </c>
      <c r="H36" s="47">
        <f>'ПР3. 10.ПП1.Дороги.2.Мер.'!H17</f>
        <v>4000000</v>
      </c>
      <c r="I36" s="47">
        <f>'ПР3. 10.ПП1.Дороги.2.Мер.'!I17</f>
        <v>0</v>
      </c>
      <c r="J36" s="47">
        <f>'ПР3. 10.ПП1.Дороги.2.Мер.'!J17</f>
        <v>0</v>
      </c>
      <c r="K36" s="47">
        <f>'ПР3. 10.ПП1.Дороги.2.Мер.'!K17</f>
        <v>4000000</v>
      </c>
      <c r="L36" s="47">
        <v>0</v>
      </c>
      <c r="M36" s="47">
        <v>0</v>
      </c>
      <c r="N36" s="47">
        <v>0</v>
      </c>
      <c r="O36" s="47">
        <v>0</v>
      </c>
      <c r="P36" s="47">
        <f>N36</f>
        <v>0</v>
      </c>
      <c r="Q36" s="47">
        <v>0</v>
      </c>
      <c r="R36" s="47">
        <v>20000000</v>
      </c>
      <c r="S36" s="47"/>
      <c r="T36" s="47">
        <f>H36</f>
        <v>4000000</v>
      </c>
      <c r="U36" s="47"/>
      <c r="V36" s="47">
        <f>'ПР3. 10.ПП1.Дороги.2.Мер.'!I16</f>
        <v>0</v>
      </c>
      <c r="W36" s="47">
        <f>'ПР3. 10.ПП1.Дороги.2.Мер.'!J16</f>
        <v>0</v>
      </c>
      <c r="X36" s="316"/>
    </row>
    <row r="37" spans="1:24" ht="45" customHeight="1">
      <c r="A37" s="318" t="s">
        <v>290</v>
      </c>
      <c r="B37" s="211" t="str">
        <f>'ПР3. 10.ПП1.Дороги.2.Мер.'!A18</f>
        <v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37" s="199" t="s">
        <v>129</v>
      </c>
      <c r="D37" s="199" t="s">
        <v>129</v>
      </c>
      <c r="E37" s="199" t="s">
        <v>129</v>
      </c>
      <c r="F37" s="197" t="str">
        <f>F39</f>
        <v>12100S393Б</v>
      </c>
      <c r="G37" s="199" t="s">
        <v>129</v>
      </c>
      <c r="H37" s="77">
        <f>H39</f>
        <v>223236</v>
      </c>
      <c r="I37" s="77">
        <f t="shared" ref="I37:K37" si="27">I39</f>
        <v>0</v>
      </c>
      <c r="J37" s="77">
        <f t="shared" si="27"/>
        <v>0</v>
      </c>
      <c r="K37" s="77">
        <f t="shared" si="27"/>
        <v>223236</v>
      </c>
      <c r="L37" s="77">
        <f>L39</f>
        <v>0</v>
      </c>
      <c r="M37" s="77">
        <f t="shared" ref="M37:W37" si="28">M39</f>
        <v>0</v>
      </c>
      <c r="N37" s="77">
        <f t="shared" si="28"/>
        <v>0</v>
      </c>
      <c r="O37" s="77">
        <f t="shared" si="28"/>
        <v>0</v>
      </c>
      <c r="P37" s="77">
        <f>P39</f>
        <v>0</v>
      </c>
      <c r="Q37" s="77">
        <f>Q39</f>
        <v>0</v>
      </c>
      <c r="R37" s="77">
        <f>R39</f>
        <v>338289</v>
      </c>
      <c r="S37" s="77"/>
      <c r="T37" s="77">
        <f>T39</f>
        <v>223236</v>
      </c>
      <c r="U37" s="77"/>
      <c r="V37" s="77" t="e">
        <f t="shared" si="28"/>
        <v>#REF!</v>
      </c>
      <c r="W37" s="77" t="e">
        <f t="shared" si="28"/>
        <v>#REF!</v>
      </c>
      <c r="X37" s="316"/>
    </row>
    <row r="38" spans="1:24">
      <c r="A38" s="319"/>
      <c r="B38" s="159" t="s">
        <v>163</v>
      </c>
      <c r="C38" s="57"/>
      <c r="D38" s="198"/>
      <c r="E38" s="198"/>
      <c r="F38" s="198"/>
      <c r="G38" s="198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77"/>
      <c r="V38" s="77"/>
      <c r="W38" s="77"/>
      <c r="X38" s="316"/>
    </row>
    <row r="39" spans="1:24">
      <c r="A39" s="320"/>
      <c r="B39" s="159" t="s">
        <v>56</v>
      </c>
      <c r="C39" s="57" t="str">
        <f>'ПР3. 10.ПП1.Дороги.2.Мер.'!C18</f>
        <v>009</v>
      </c>
      <c r="D39" s="57" t="str">
        <f>'ПР3. 10.ПП1.Дороги.2.Мер.'!D18</f>
        <v>04</v>
      </c>
      <c r="E39" s="57" t="str">
        <f>'ПР3. 10.ПП1.Дороги.2.Мер.'!E18</f>
        <v>09</v>
      </c>
      <c r="F39" s="57" t="str">
        <f>'ПР3. 10.ПП1.Дороги.2.Мер.'!F18</f>
        <v>12100S393Б</v>
      </c>
      <c r="G39" s="57" t="str">
        <f>'ПР3. 10.ПП1.Дороги.2.Мер.'!G18</f>
        <v>244</v>
      </c>
      <c r="H39" s="47">
        <f>'ПР3. 10.ПП1.Дороги.2.Мер.'!H18</f>
        <v>223236</v>
      </c>
      <c r="I39" s="47">
        <f>'ПР3. 10.ПП1.Дороги.2.Мер.'!I18</f>
        <v>0</v>
      </c>
      <c r="J39" s="47">
        <f>'ПР3. 10.ПП1.Дороги.2.Мер.'!J18</f>
        <v>0</v>
      </c>
      <c r="K39" s="47">
        <f>'ПР3. 10.ПП1.Дороги.2.Мер.'!K18</f>
        <v>223236</v>
      </c>
      <c r="L39" s="47">
        <v>0</v>
      </c>
      <c r="M39" s="47">
        <v>0</v>
      </c>
      <c r="N39" s="47">
        <v>0</v>
      </c>
      <c r="O39" s="47">
        <v>0</v>
      </c>
      <c r="P39" s="47">
        <v>0</v>
      </c>
      <c r="Q39" s="47">
        <v>0</v>
      </c>
      <c r="R39" s="47">
        <v>338289</v>
      </c>
      <c r="S39" s="47"/>
      <c r="T39" s="47">
        <f>H39</f>
        <v>223236</v>
      </c>
      <c r="U39" s="47"/>
      <c r="V39" s="47" t="e">
        <f>'ПР3. 10.ПП1.Дороги.2.Мер.'!#REF!</f>
        <v>#REF!</v>
      </c>
      <c r="W39" s="47" t="e">
        <f>'ПР3. 10.ПП1.Дороги.2.Мер.'!#REF!</f>
        <v>#REF!</v>
      </c>
      <c r="X39" s="316"/>
    </row>
    <row r="40" spans="1:24" ht="28.5">
      <c r="A40" s="73" t="s">
        <v>7</v>
      </c>
      <c r="B40" s="73" t="s">
        <v>75</v>
      </c>
      <c r="C40" s="194" t="s">
        <v>5</v>
      </c>
      <c r="D40" s="194" t="str">
        <f>C40</f>
        <v>Х</v>
      </c>
      <c r="E40" s="194" t="str">
        <f>D40</f>
        <v>Х</v>
      </c>
      <c r="F40" s="194">
        <v>1220000000</v>
      </c>
      <c r="G40" s="194" t="s">
        <v>129</v>
      </c>
      <c r="H40" s="84">
        <f>SUM(H42:H53)/2</f>
        <v>1370000</v>
      </c>
      <c r="I40" s="84">
        <f t="shared" ref="I40:K40" si="29">SUM(I42:I53)/2</f>
        <v>1370000</v>
      </c>
      <c r="J40" s="84">
        <f t="shared" si="29"/>
        <v>1370000</v>
      </c>
      <c r="K40" s="84">
        <f t="shared" si="29"/>
        <v>4110000</v>
      </c>
      <c r="L40" s="84">
        <v>5698160</v>
      </c>
      <c r="M40" s="84">
        <v>5600970.0999999996</v>
      </c>
      <c r="N40" s="84" t="e">
        <f>N42+N45+N48+#REF!+#REF!+N51+#REF!+#REF!</f>
        <v>#REF!</v>
      </c>
      <c r="O40" s="84" t="e">
        <f>O42+O45+O48+#REF!+#REF!+O51+#REF!+#REF!</f>
        <v>#REF!</v>
      </c>
      <c r="P40" s="84" t="e">
        <f>P42+P45+P48+#REF!+#REF!+P51+#REF!+#REF!</f>
        <v>#REF!</v>
      </c>
      <c r="Q40" s="84" t="e">
        <f>Q42+Q45+Q48+#REF!+#REF!+Q51+#REF!+#REF!</f>
        <v>#REF!</v>
      </c>
      <c r="R40" s="84" t="e">
        <f>R42+R45+R48+#REF!+#REF!+R51+#REF!+#REF!</f>
        <v>#REF!</v>
      </c>
      <c r="S40" s="84"/>
      <c r="T40" s="84" t="e">
        <f>T42+T45+T48+#REF!+#REF!+T51+#REF!+#REF!</f>
        <v>#REF!</v>
      </c>
      <c r="U40" s="84" t="e">
        <f>U42+U45+U48+#REF!+#REF!+U51+#REF!+#REF!</f>
        <v>#REF!</v>
      </c>
      <c r="V40" s="84" t="e">
        <f>V42+V45+V48+#REF!+#REF!+V51+#REF!+#REF!</f>
        <v>#REF!</v>
      </c>
      <c r="W40" s="84" t="e">
        <f>W42+W45+W48+#REF!+#REF!+W51+#REF!+#REF!</f>
        <v>#REF!</v>
      </c>
      <c r="X40" s="316"/>
    </row>
    <row r="41" spans="1:24" s="254" customFormat="1" hidden="1">
      <c r="A41" s="251"/>
      <c r="B41" s="252" t="s">
        <v>320</v>
      </c>
      <c r="C41" s="253"/>
      <c r="D41" s="253"/>
      <c r="E41" s="253"/>
      <c r="F41" s="253"/>
      <c r="G41" s="253"/>
      <c r="H41" s="282">
        <f>'ПР5. 13.ПП2.БДД.2.Мер.'!H13</f>
        <v>1370000</v>
      </c>
      <c r="I41" s="246">
        <f>'ПР5. 13.ПП2.БДД.2.Мер.'!I13</f>
        <v>1370000</v>
      </c>
      <c r="J41" s="246">
        <f>'ПР5. 13.ПП2.БДД.2.Мер.'!J13</f>
        <v>1370000</v>
      </c>
      <c r="K41" s="246">
        <f>'ПР5. 13.ПП2.БДД.2.Мер.'!K13</f>
        <v>4110000</v>
      </c>
      <c r="L41" s="246"/>
      <c r="M41" s="246"/>
      <c r="N41" s="246"/>
      <c r="O41" s="246"/>
      <c r="P41" s="246"/>
      <c r="Q41" s="246"/>
      <c r="R41" s="246"/>
      <c r="S41" s="246"/>
      <c r="T41" s="246"/>
      <c r="U41" s="246"/>
      <c r="V41" s="246"/>
      <c r="W41" s="246"/>
      <c r="X41" s="316"/>
    </row>
    <row r="42" spans="1:24" ht="63" customHeight="1">
      <c r="A42" s="318" t="s">
        <v>28</v>
      </c>
      <c r="B42" s="211" t="str">
        <f>'ПР5. 13.ПП2.БДД.2.Мер.'!A8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42" s="199" t="s">
        <v>129</v>
      </c>
      <c r="D42" s="199" t="s">
        <v>129</v>
      </c>
      <c r="E42" s="199" t="s">
        <v>129</v>
      </c>
      <c r="F42" s="197" t="str">
        <f>F44</f>
        <v>1220000010</v>
      </c>
      <c r="G42" s="199" t="s">
        <v>129</v>
      </c>
      <c r="H42" s="77">
        <f>H44</f>
        <v>200000</v>
      </c>
      <c r="I42" s="77">
        <f t="shared" ref="I42:K42" si="30">I44</f>
        <v>200000</v>
      </c>
      <c r="J42" s="77">
        <f t="shared" si="30"/>
        <v>200000</v>
      </c>
      <c r="K42" s="77">
        <f t="shared" si="30"/>
        <v>600000</v>
      </c>
      <c r="L42" s="77">
        <f>L44</f>
        <v>310000</v>
      </c>
      <c r="M42" s="77">
        <f t="shared" ref="M42:Q42" si="31">M44</f>
        <v>310000</v>
      </c>
      <c r="N42" s="77">
        <f t="shared" si="31"/>
        <v>0</v>
      </c>
      <c r="O42" s="77">
        <f t="shared" si="31"/>
        <v>0</v>
      </c>
      <c r="P42" s="77">
        <f t="shared" si="31"/>
        <v>0</v>
      </c>
      <c r="Q42" s="77">
        <f t="shared" si="31"/>
        <v>0</v>
      </c>
      <c r="R42" s="77">
        <f t="shared" ref="R42" si="32">R44</f>
        <v>200000</v>
      </c>
      <c r="S42" s="77"/>
      <c r="T42" s="77">
        <f t="shared" ref="T42" si="33">T44</f>
        <v>200000</v>
      </c>
      <c r="U42" s="77"/>
      <c r="V42" s="77" t="e">
        <f t="shared" ref="V42:W42" si="34">V44</f>
        <v>#REF!</v>
      </c>
      <c r="W42" s="77" t="e">
        <f t="shared" si="34"/>
        <v>#REF!</v>
      </c>
      <c r="X42" s="316"/>
    </row>
    <row r="43" spans="1:24">
      <c r="A43" s="319"/>
      <c r="B43" s="159" t="s">
        <v>163</v>
      </c>
      <c r="C43" s="57"/>
      <c r="D43" s="198"/>
      <c r="E43" s="198"/>
      <c r="F43" s="198"/>
      <c r="G43" s="198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316"/>
    </row>
    <row r="44" spans="1:24">
      <c r="A44" s="320"/>
      <c r="B44" s="159" t="s">
        <v>56</v>
      </c>
      <c r="C44" s="57" t="str">
        <f>'ПР5. 13.ПП2.БДД.2.Мер.'!C8</f>
        <v>009</v>
      </c>
      <c r="D44" s="57" t="str">
        <f>'ПР5. 13.ПП2.БДД.2.Мер.'!D8</f>
        <v>05</v>
      </c>
      <c r="E44" s="57" t="str">
        <f>'ПР5. 13.ПП2.БДД.2.Мер.'!E8</f>
        <v>03</v>
      </c>
      <c r="F44" s="57" t="str">
        <f>'ПР5. 13.ПП2.БДД.2.Мер.'!F8</f>
        <v>1220000010</v>
      </c>
      <c r="G44" s="57" t="str">
        <f>'ПР5. 13.ПП2.БДД.2.Мер.'!G8</f>
        <v>244</v>
      </c>
      <c r="H44" s="47">
        <f>'ПР5. 13.ПП2.БДД.2.Мер.'!H8</f>
        <v>200000</v>
      </c>
      <c r="I44" s="47">
        <f>'ПР5. 13.ПП2.БДД.2.Мер.'!I8</f>
        <v>200000</v>
      </c>
      <c r="J44" s="47">
        <f>'ПР5. 13.ПП2.БДД.2.Мер.'!J8</f>
        <v>200000</v>
      </c>
      <c r="K44" s="47">
        <f>'ПР5. 13.ПП2.БДД.2.Мер.'!K8</f>
        <v>600000</v>
      </c>
      <c r="L44" s="47">
        <v>310000</v>
      </c>
      <c r="M44" s="47">
        <v>310000</v>
      </c>
      <c r="N44" s="47">
        <v>0</v>
      </c>
      <c r="O44" s="47">
        <v>0</v>
      </c>
      <c r="P44" s="47">
        <v>0</v>
      </c>
      <c r="Q44" s="47">
        <v>0</v>
      </c>
      <c r="R44" s="47">
        <f>H44</f>
        <v>200000</v>
      </c>
      <c r="S44" s="47"/>
      <c r="T44" s="47">
        <f>H44</f>
        <v>200000</v>
      </c>
      <c r="U44" s="47"/>
      <c r="V44" s="47" t="e">
        <f>'ПР5. 13.ПП2.БДД.2.Мер.'!#REF!</f>
        <v>#REF!</v>
      </c>
      <c r="W44" s="47" t="e">
        <f>'ПР5. 13.ПП2.БДД.2.Мер.'!#REF!</f>
        <v>#REF!</v>
      </c>
      <c r="X44" s="316"/>
    </row>
    <row r="45" spans="1:24" ht="30">
      <c r="A45" s="318" t="s">
        <v>29</v>
      </c>
      <c r="B45" s="211" t="str">
        <f>'ПР5. 13.ПП2.БДД.2.Мер.'!A10</f>
        <v>Проведение конкурсов по тематике "Безопасность дорожного движения в ЗАТО Железногорск"</v>
      </c>
      <c r="C45" s="199" t="s">
        <v>129</v>
      </c>
      <c r="D45" s="199" t="s">
        <v>129</v>
      </c>
      <c r="E45" s="199" t="s">
        <v>129</v>
      </c>
      <c r="F45" s="197" t="str">
        <f>F47</f>
        <v>1220000020</v>
      </c>
      <c r="G45" s="199" t="s">
        <v>129</v>
      </c>
      <c r="H45" s="77">
        <f>H47</f>
        <v>80000</v>
      </c>
      <c r="I45" s="77">
        <f t="shared" ref="I45:K45" si="35">I47</f>
        <v>80000</v>
      </c>
      <c r="J45" s="77">
        <f t="shared" si="35"/>
        <v>80000</v>
      </c>
      <c r="K45" s="77">
        <f t="shared" si="35"/>
        <v>240000</v>
      </c>
      <c r="L45" s="77">
        <f>L47</f>
        <v>62000</v>
      </c>
      <c r="M45" s="77">
        <f t="shared" ref="M45:Q45" si="36">M47</f>
        <v>62000</v>
      </c>
      <c r="N45" s="77">
        <f t="shared" si="36"/>
        <v>0</v>
      </c>
      <c r="O45" s="77">
        <f t="shared" si="36"/>
        <v>0</v>
      </c>
      <c r="P45" s="77">
        <f t="shared" si="36"/>
        <v>0</v>
      </c>
      <c r="Q45" s="77">
        <f t="shared" si="36"/>
        <v>0</v>
      </c>
      <c r="R45" s="77">
        <f t="shared" ref="R45" si="37">R47</f>
        <v>80000</v>
      </c>
      <c r="S45" s="77"/>
      <c r="T45" s="77">
        <f t="shared" ref="T45" si="38">T47</f>
        <v>80000</v>
      </c>
      <c r="U45" s="77"/>
      <c r="V45" s="77" t="e">
        <f t="shared" ref="V45:W45" si="39">V47</f>
        <v>#REF!</v>
      </c>
      <c r="W45" s="77" t="e">
        <f t="shared" si="39"/>
        <v>#REF!</v>
      </c>
      <c r="X45" s="316"/>
    </row>
    <row r="46" spans="1:24">
      <c r="A46" s="319"/>
      <c r="B46" s="159" t="s">
        <v>163</v>
      </c>
      <c r="C46" s="57"/>
      <c r="D46" s="198"/>
      <c r="E46" s="198"/>
      <c r="F46" s="198"/>
      <c r="G46" s="198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316"/>
    </row>
    <row r="47" spans="1:24">
      <c r="A47" s="320"/>
      <c r="B47" s="159" t="s">
        <v>56</v>
      </c>
      <c r="C47" s="57" t="str">
        <f>'ПР5. 13.ПП2.БДД.2.Мер.'!C10</f>
        <v>009</v>
      </c>
      <c r="D47" s="57" t="str">
        <f>'ПР5. 13.ПП2.БДД.2.Мер.'!D10</f>
        <v>01</v>
      </c>
      <c r="E47" s="57" t="str">
        <f>'ПР5. 13.ПП2.БДД.2.Мер.'!E10</f>
        <v>13</v>
      </c>
      <c r="F47" s="57" t="str">
        <f>'ПР5. 13.ПП2.БДД.2.Мер.'!F10</f>
        <v>1220000020</v>
      </c>
      <c r="G47" s="57" t="str">
        <f>'ПР5. 13.ПП2.БДД.2.Мер.'!G10</f>
        <v>244</v>
      </c>
      <c r="H47" s="47">
        <f>'ПР5. 13.ПП2.БДД.2.Мер.'!H10</f>
        <v>80000</v>
      </c>
      <c r="I47" s="47">
        <f>'ПР5. 13.ПП2.БДД.2.Мер.'!I10</f>
        <v>80000</v>
      </c>
      <c r="J47" s="47">
        <f>'ПР5. 13.ПП2.БДД.2.Мер.'!J10</f>
        <v>80000</v>
      </c>
      <c r="K47" s="47">
        <f>'ПР5. 13.ПП2.БДД.2.Мер.'!K10</f>
        <v>240000</v>
      </c>
      <c r="L47" s="47">
        <v>62000</v>
      </c>
      <c r="M47" s="47">
        <v>62000</v>
      </c>
      <c r="N47" s="47">
        <v>0</v>
      </c>
      <c r="O47" s="47">
        <v>0</v>
      </c>
      <c r="P47" s="47">
        <v>0</v>
      </c>
      <c r="Q47" s="47">
        <v>0</v>
      </c>
      <c r="R47" s="47">
        <f>H47</f>
        <v>80000</v>
      </c>
      <c r="S47" s="47"/>
      <c r="T47" s="47">
        <f>H47</f>
        <v>80000</v>
      </c>
      <c r="U47" s="47"/>
      <c r="V47" s="47" t="e">
        <f>'ПР5. 13.ПП2.БДД.2.Мер.'!#REF!</f>
        <v>#REF!</v>
      </c>
      <c r="W47" s="47" t="e">
        <f>'ПР5. 13.ПП2.БДД.2.Мер.'!#REF!</f>
        <v>#REF!</v>
      </c>
      <c r="X47" s="316"/>
    </row>
    <row r="48" spans="1:24" ht="30">
      <c r="A48" s="318" t="s">
        <v>30</v>
      </c>
      <c r="B48" s="211" t="str">
        <f>'ПР5. 13.ПП2.БДД.2.Мер.'!A11</f>
        <v>Организация социальной рекламы и печатной продукции по безопасности дорожного движения</v>
      </c>
      <c r="C48" s="199" t="s">
        <v>129</v>
      </c>
      <c r="D48" s="199" t="s">
        <v>129</v>
      </c>
      <c r="E48" s="199" t="s">
        <v>129</v>
      </c>
      <c r="F48" s="197" t="str">
        <f>F50</f>
        <v>1220000030</v>
      </c>
      <c r="G48" s="199" t="s">
        <v>129</v>
      </c>
      <c r="H48" s="77">
        <f>H50</f>
        <v>90000</v>
      </c>
      <c r="I48" s="77">
        <f t="shared" ref="I48:K48" si="40">I50</f>
        <v>90000</v>
      </c>
      <c r="J48" s="77">
        <f t="shared" si="40"/>
        <v>90000</v>
      </c>
      <c r="K48" s="77">
        <f t="shared" si="40"/>
        <v>270000</v>
      </c>
      <c r="L48" s="77">
        <f>L50</f>
        <v>100000</v>
      </c>
      <c r="M48" s="77">
        <f t="shared" ref="M48:W48" si="41">M50</f>
        <v>4080</v>
      </c>
      <c r="N48" s="77">
        <f t="shared" si="41"/>
        <v>20000</v>
      </c>
      <c r="O48" s="77">
        <f t="shared" si="41"/>
        <v>14700</v>
      </c>
      <c r="P48" s="77">
        <f t="shared" si="41"/>
        <v>55000</v>
      </c>
      <c r="Q48" s="77">
        <f t="shared" si="41"/>
        <v>31980</v>
      </c>
      <c r="R48" s="77">
        <f t="shared" si="41"/>
        <v>110000</v>
      </c>
      <c r="S48" s="77"/>
      <c r="T48" s="77">
        <f t="shared" si="41"/>
        <v>90000</v>
      </c>
      <c r="U48" s="77"/>
      <c r="V48" s="77">
        <f t="shared" si="41"/>
        <v>90000</v>
      </c>
      <c r="W48" s="77">
        <f t="shared" si="41"/>
        <v>90000</v>
      </c>
      <c r="X48" s="316"/>
    </row>
    <row r="49" spans="1:24">
      <c r="A49" s="319"/>
      <c r="B49" s="159" t="s">
        <v>163</v>
      </c>
      <c r="C49" s="57"/>
      <c r="D49" s="198"/>
      <c r="E49" s="198"/>
      <c r="F49" s="198"/>
      <c r="G49" s="198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316"/>
    </row>
    <row r="50" spans="1:24">
      <c r="A50" s="320"/>
      <c r="B50" s="159" t="s">
        <v>56</v>
      </c>
      <c r="C50" s="57" t="str">
        <f>'ПР5. 13.ПП2.БДД.2.Мер.'!C11</f>
        <v>009</v>
      </c>
      <c r="D50" s="57" t="str">
        <f>'ПР5. 13.ПП2.БДД.2.Мер.'!D11</f>
        <v>01</v>
      </c>
      <c r="E50" s="57" t="str">
        <f>'ПР5. 13.ПП2.БДД.2.Мер.'!E11</f>
        <v>13</v>
      </c>
      <c r="F50" s="57" t="str">
        <f>'ПР5. 13.ПП2.БДД.2.Мер.'!F11</f>
        <v>1220000030</v>
      </c>
      <c r="G50" s="57" t="str">
        <f>'ПР5. 13.ПП2.БДД.2.Мер.'!G11</f>
        <v>244</v>
      </c>
      <c r="H50" s="47">
        <f>'ПР5. 13.ПП2.БДД.2.Мер.'!H11</f>
        <v>90000</v>
      </c>
      <c r="I50" s="47">
        <f>'ПР5. 13.ПП2.БДД.2.Мер.'!I11</f>
        <v>90000</v>
      </c>
      <c r="J50" s="47">
        <f>'ПР5. 13.ПП2.БДД.2.Мер.'!J11</f>
        <v>90000</v>
      </c>
      <c r="K50" s="47">
        <f>'ПР5. 13.ПП2.БДД.2.Мер.'!K11</f>
        <v>270000</v>
      </c>
      <c r="L50" s="47">
        <v>100000</v>
      </c>
      <c r="M50" s="47">
        <v>4080</v>
      </c>
      <c r="N50" s="47">
        <v>20000</v>
      </c>
      <c r="O50" s="47">
        <v>14700</v>
      </c>
      <c r="P50" s="47">
        <f>N50+35000</f>
        <v>55000</v>
      </c>
      <c r="Q50" s="47">
        <v>31980</v>
      </c>
      <c r="R50" s="47">
        <f>P50+55000</f>
        <v>110000</v>
      </c>
      <c r="S50" s="47"/>
      <c r="T50" s="47">
        <f>H50</f>
        <v>90000</v>
      </c>
      <c r="U50" s="47"/>
      <c r="V50" s="47">
        <f>I50</f>
        <v>90000</v>
      </c>
      <c r="W50" s="47">
        <f>J50</f>
        <v>90000</v>
      </c>
      <c r="X50" s="316"/>
    </row>
    <row r="51" spans="1:24">
      <c r="A51" s="317" t="s">
        <v>278</v>
      </c>
      <c r="B51" s="211" t="str">
        <f>'ПР5. 13.ПП2.БДД.2.Мер.'!A12</f>
        <v>Уплата административных штрафов и иных платежей</v>
      </c>
      <c r="C51" s="199" t="s">
        <v>129</v>
      </c>
      <c r="D51" s="199" t="s">
        <v>129</v>
      </c>
      <c r="E51" s="199" t="s">
        <v>129</v>
      </c>
      <c r="F51" s="197" t="str">
        <f>F53</f>
        <v>1220000040</v>
      </c>
      <c r="G51" s="199" t="s">
        <v>129</v>
      </c>
      <c r="H51" s="77">
        <f>H53</f>
        <v>1000000</v>
      </c>
      <c r="I51" s="77">
        <f t="shared" ref="I51:K51" si="42">I53</f>
        <v>1000000</v>
      </c>
      <c r="J51" s="77">
        <f t="shared" si="42"/>
        <v>1000000</v>
      </c>
      <c r="K51" s="77">
        <f t="shared" si="42"/>
        <v>3000000</v>
      </c>
      <c r="L51" s="77">
        <f>L53</f>
        <v>0</v>
      </c>
      <c r="M51" s="77">
        <f t="shared" ref="M51:R51" si="43">M53</f>
        <v>0</v>
      </c>
      <c r="N51" s="77">
        <f t="shared" si="43"/>
        <v>300000</v>
      </c>
      <c r="O51" s="77">
        <f t="shared" si="43"/>
        <v>300000</v>
      </c>
      <c r="P51" s="77">
        <f t="shared" si="43"/>
        <v>300000</v>
      </c>
      <c r="Q51" s="77">
        <f t="shared" si="43"/>
        <v>300000</v>
      </c>
      <c r="R51" s="77">
        <f t="shared" si="43"/>
        <v>300000</v>
      </c>
      <c r="S51" s="77"/>
      <c r="T51" s="77">
        <f t="shared" ref="T51" si="44">T53</f>
        <v>1000000</v>
      </c>
      <c r="U51" s="77"/>
      <c r="V51" s="77">
        <f t="shared" ref="V51:W51" si="45">V53</f>
        <v>1000000</v>
      </c>
      <c r="W51" s="77">
        <f t="shared" si="45"/>
        <v>1000000</v>
      </c>
      <c r="X51" s="316"/>
    </row>
    <row r="52" spans="1:24">
      <c r="A52" s="317"/>
      <c r="B52" s="159" t="s">
        <v>163</v>
      </c>
      <c r="C52" s="57"/>
      <c r="D52" s="198"/>
      <c r="E52" s="198"/>
      <c r="F52" s="198"/>
      <c r="G52" s="198"/>
      <c r="H52" s="47"/>
      <c r="I52" s="47"/>
      <c r="J52" s="47"/>
      <c r="K52" s="47"/>
      <c r="L52" s="47"/>
      <c r="M52" s="47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316"/>
    </row>
    <row r="53" spans="1:24">
      <c r="A53" s="317"/>
      <c r="B53" s="159" t="s">
        <v>56</v>
      </c>
      <c r="C53" s="57" t="str">
        <f>'ПР5. 13.ПП2.БДД.2.Мер.'!C12</f>
        <v>009</v>
      </c>
      <c r="D53" s="57" t="str">
        <f>'ПР5. 13.ПП2.БДД.2.Мер.'!D12</f>
        <v>01</v>
      </c>
      <c r="E53" s="57" t="str">
        <f>'ПР5. 13.ПП2.БДД.2.Мер.'!E12</f>
        <v>13</v>
      </c>
      <c r="F53" s="57" t="str">
        <f>'ПР5. 13.ПП2.БДД.2.Мер.'!F12</f>
        <v>1220000040</v>
      </c>
      <c r="G53" s="57" t="str">
        <f>'ПР5. 13.ПП2.БДД.2.Мер.'!G12</f>
        <v>853</v>
      </c>
      <c r="H53" s="47">
        <f>'ПР5. 13.ПП2.БДД.2.Мер.'!H12</f>
        <v>1000000</v>
      </c>
      <c r="I53" s="47">
        <f>'ПР5. 13.ПП2.БДД.2.Мер.'!I12</f>
        <v>1000000</v>
      </c>
      <c r="J53" s="47">
        <f>'ПР5. 13.ПП2.БДД.2.Мер.'!J12</f>
        <v>1000000</v>
      </c>
      <c r="K53" s="47">
        <f>'ПР5. 13.ПП2.БДД.2.Мер.'!K12</f>
        <v>3000000</v>
      </c>
      <c r="L53" s="47">
        <v>0</v>
      </c>
      <c r="M53" s="47">
        <v>0</v>
      </c>
      <c r="N53" s="47">
        <v>300000</v>
      </c>
      <c r="O53" s="47">
        <v>300000</v>
      </c>
      <c r="P53" s="47">
        <v>300000</v>
      </c>
      <c r="Q53" s="47">
        <v>300000</v>
      </c>
      <c r="R53" s="47">
        <v>300000</v>
      </c>
      <c r="S53" s="47"/>
      <c r="T53" s="47">
        <f>H53</f>
        <v>1000000</v>
      </c>
      <c r="U53" s="47"/>
      <c r="V53" s="47">
        <f>'ПР5. 13.ПП2.БДД.2.Мер.'!I12</f>
        <v>1000000</v>
      </c>
      <c r="W53" s="47">
        <f>'ПР5. 13.ПП2.БДД.2.Мер.'!J12</f>
        <v>1000000</v>
      </c>
      <c r="X53" s="316"/>
    </row>
    <row r="54" spans="1:24" ht="73.5" customHeight="1">
      <c r="A54" s="86" t="s">
        <v>8</v>
      </c>
      <c r="B54" s="73" t="s">
        <v>87</v>
      </c>
      <c r="C54" s="194" t="s">
        <v>5</v>
      </c>
      <c r="D54" s="194" t="str">
        <f>C54</f>
        <v>Х</v>
      </c>
      <c r="E54" s="194" t="str">
        <f>D54</f>
        <v>Х</v>
      </c>
      <c r="F54" s="194">
        <v>1230000000</v>
      </c>
      <c r="G54" s="194" t="s">
        <v>129</v>
      </c>
      <c r="H54" s="84">
        <f>SUM(H56:H64)/2</f>
        <v>143156000</v>
      </c>
      <c r="I54" s="84">
        <f t="shared" ref="I54:K54" si="46">SUM(I56:I64)/2</f>
        <v>89156000</v>
      </c>
      <c r="J54" s="84">
        <f t="shared" si="46"/>
        <v>89156000</v>
      </c>
      <c r="K54" s="84">
        <f t="shared" si="46"/>
        <v>321468000</v>
      </c>
      <c r="L54" s="84">
        <v>116889740</v>
      </c>
      <c r="M54" s="84">
        <v>116889740</v>
      </c>
      <c r="N54" s="84">
        <f t="shared" ref="N54:W54" si="47">N56+N59</f>
        <v>23623382.75</v>
      </c>
      <c r="O54" s="84">
        <f t="shared" si="47"/>
        <v>23623382.75</v>
      </c>
      <c r="P54" s="84">
        <f t="shared" si="47"/>
        <v>34302524</v>
      </c>
      <c r="Q54" s="84">
        <f t="shared" si="47"/>
        <v>34302524</v>
      </c>
      <c r="R54" s="84">
        <f t="shared" si="47"/>
        <v>108082800.71000001</v>
      </c>
      <c r="S54" s="84"/>
      <c r="T54" s="84">
        <f t="shared" si="47"/>
        <v>140156000</v>
      </c>
      <c r="U54" s="84"/>
      <c r="V54" s="84">
        <f t="shared" si="47"/>
        <v>89156000</v>
      </c>
      <c r="W54" s="84">
        <f t="shared" si="47"/>
        <v>89156000</v>
      </c>
      <c r="X54" s="80"/>
    </row>
    <row r="55" spans="1:24" s="257" customFormat="1" hidden="1">
      <c r="A55" s="255"/>
      <c r="B55" s="252" t="s">
        <v>321</v>
      </c>
      <c r="C55" s="253"/>
      <c r="D55" s="253"/>
      <c r="E55" s="253"/>
      <c r="F55" s="253"/>
      <c r="G55" s="253"/>
      <c r="H55" s="282">
        <f>'ПР6. 16.ПП3.Трансп.2.Мер.'!H11</f>
        <v>143156000</v>
      </c>
      <c r="I55" s="246">
        <f>'ПР6. 16.ПП3.Трансп.2.Мер.'!I11</f>
        <v>89156000</v>
      </c>
      <c r="J55" s="246">
        <f>'ПР6. 16.ПП3.Трансп.2.Мер.'!J11</f>
        <v>89156000</v>
      </c>
      <c r="K55" s="246">
        <f>'ПР6. 16.ПП3.Трансп.2.Мер.'!K11</f>
        <v>321468000</v>
      </c>
      <c r="L55" s="246"/>
      <c r="M55" s="246"/>
      <c r="N55" s="246"/>
      <c r="O55" s="246"/>
      <c r="P55" s="246"/>
      <c r="Q55" s="246"/>
      <c r="R55" s="246"/>
      <c r="S55" s="246"/>
      <c r="T55" s="246"/>
      <c r="U55" s="246"/>
      <c r="V55" s="246"/>
      <c r="W55" s="246"/>
      <c r="X55" s="256"/>
    </row>
    <row r="56" spans="1:24" ht="75">
      <c r="A56" s="317" t="s">
        <v>31</v>
      </c>
      <c r="B56" s="211" t="str">
        <f>'ПР6. 16.ПП3.Трансп.2.Мер.'!A8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56" s="199" t="s">
        <v>129</v>
      </c>
      <c r="D56" s="199" t="s">
        <v>129</v>
      </c>
      <c r="E56" s="199" t="s">
        <v>129</v>
      </c>
      <c r="F56" s="197">
        <f>F58</f>
        <v>1230000010</v>
      </c>
      <c r="G56" s="199" t="s">
        <v>129</v>
      </c>
      <c r="H56" s="77">
        <f>H58</f>
        <v>89156000</v>
      </c>
      <c r="I56" s="77">
        <f t="shared" ref="I56:K56" si="48">I58</f>
        <v>89156000</v>
      </c>
      <c r="J56" s="77">
        <f t="shared" si="48"/>
        <v>89156000</v>
      </c>
      <c r="K56" s="77">
        <f t="shared" si="48"/>
        <v>267468000</v>
      </c>
      <c r="L56" s="77">
        <f>L58</f>
        <v>80559000</v>
      </c>
      <c r="M56" s="77">
        <f t="shared" ref="M56:W56" si="49">M58</f>
        <v>80559000</v>
      </c>
      <c r="N56" s="77">
        <f t="shared" si="49"/>
        <v>23623382.75</v>
      </c>
      <c r="O56" s="77">
        <f t="shared" si="49"/>
        <v>23623382.75</v>
      </c>
      <c r="P56" s="77">
        <f t="shared" si="49"/>
        <v>34302524</v>
      </c>
      <c r="Q56" s="77">
        <f t="shared" si="49"/>
        <v>34302524</v>
      </c>
      <c r="R56" s="77">
        <f t="shared" si="49"/>
        <v>57082800.710000001</v>
      </c>
      <c r="S56" s="77"/>
      <c r="T56" s="77">
        <f t="shared" si="49"/>
        <v>89156000</v>
      </c>
      <c r="U56" s="77"/>
      <c r="V56" s="77">
        <f t="shared" si="49"/>
        <v>89156000</v>
      </c>
      <c r="W56" s="77">
        <f t="shared" si="49"/>
        <v>89156000</v>
      </c>
      <c r="X56" s="316"/>
    </row>
    <row r="57" spans="1:24" s="177" customFormat="1" ht="12.75" customHeight="1">
      <c r="A57" s="317"/>
      <c r="B57" s="159" t="s">
        <v>163</v>
      </c>
      <c r="C57" s="57"/>
      <c r="D57" s="198"/>
      <c r="E57" s="198"/>
      <c r="F57" s="198"/>
      <c r="G57" s="198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215"/>
      <c r="W57" s="215"/>
      <c r="X57" s="316"/>
    </row>
    <row r="58" spans="1:24" s="177" customFormat="1" ht="12.75" customHeight="1">
      <c r="A58" s="317"/>
      <c r="B58" s="159" t="s">
        <v>56</v>
      </c>
      <c r="C58" s="47" t="str">
        <f>'ПР6. 16.ПП3.Трансп.2.Мер.'!C8</f>
        <v>009</v>
      </c>
      <c r="D58" s="47" t="str">
        <f>'ПР6. 16.ПП3.Трансп.2.Мер.'!D8</f>
        <v>04</v>
      </c>
      <c r="E58" s="47" t="str">
        <f>'ПР6. 16.ПП3.Трансп.2.Мер.'!E8</f>
        <v>08</v>
      </c>
      <c r="F58" s="197">
        <f>'ПР6. 16.ПП3.Трансп.2.Мер.'!F8</f>
        <v>1230000010</v>
      </c>
      <c r="G58" s="47" t="str">
        <f>'ПР6. 16.ПП3.Трансп.2.Мер.'!G8</f>
        <v>810</v>
      </c>
      <c r="H58" s="47">
        <f>'ПР6. 16.ПП3.Трансп.2.Мер.'!H8</f>
        <v>89156000</v>
      </c>
      <c r="I58" s="47">
        <f>'ПР6. 16.ПП3.Трансп.2.Мер.'!I8</f>
        <v>89156000</v>
      </c>
      <c r="J58" s="47">
        <f>'ПР6. 16.ПП3.Трансп.2.Мер.'!J8</f>
        <v>89156000</v>
      </c>
      <c r="K58" s="47">
        <f>'ПР6. 16.ПП3.Трансп.2.Мер.'!K8</f>
        <v>267468000</v>
      </c>
      <c r="L58" s="47">
        <v>80559000</v>
      </c>
      <c r="M58" s="47">
        <v>80559000</v>
      </c>
      <c r="N58" s="47">
        <v>23623382.75</v>
      </c>
      <c r="O58" s="47">
        <v>23623382.75</v>
      </c>
      <c r="P58" s="47">
        <f>N58+10679141.25</f>
        <v>34302524</v>
      </c>
      <c r="Q58" s="47">
        <v>34302524</v>
      </c>
      <c r="R58" s="47">
        <f>P58+22780276.71</f>
        <v>57082800.710000001</v>
      </c>
      <c r="S58" s="47"/>
      <c r="T58" s="47">
        <f>H58</f>
        <v>89156000</v>
      </c>
      <c r="U58" s="47"/>
      <c r="V58" s="47">
        <f>'ПР6. 16.ПП3.Трансп.2.Мер.'!I8</f>
        <v>89156000</v>
      </c>
      <c r="W58" s="47">
        <f>'ПР6. 16.ПП3.Трансп.2.Мер.'!J8</f>
        <v>89156000</v>
      </c>
      <c r="X58" s="316"/>
    </row>
    <row r="59" spans="1:24">
      <c r="A59" s="317" t="s">
        <v>130</v>
      </c>
      <c r="B59" s="211" t="str">
        <f>'ПР6. 16.ПП3.Трансп.2.Мер.'!A9</f>
        <v>Приобретение автобусов для муниципальных нужд</v>
      </c>
      <c r="C59" s="199" t="s">
        <v>129</v>
      </c>
      <c r="D59" s="199" t="s">
        <v>129</v>
      </c>
      <c r="E59" s="199" t="s">
        <v>129</v>
      </c>
      <c r="F59" s="197">
        <f>'ПР6. 16.ПП3.Трансп.2.Мер.'!F9</f>
        <v>1230000020</v>
      </c>
      <c r="G59" s="199"/>
      <c r="H59" s="77">
        <f>H61</f>
        <v>51000000</v>
      </c>
      <c r="I59" s="77">
        <f t="shared" ref="I59:K59" si="50">I61</f>
        <v>0</v>
      </c>
      <c r="J59" s="77">
        <f t="shared" si="50"/>
        <v>0</v>
      </c>
      <c r="K59" s="77">
        <f t="shared" si="50"/>
        <v>51000000</v>
      </c>
      <c r="L59" s="77">
        <f>L61</f>
        <v>36330740</v>
      </c>
      <c r="M59" s="77">
        <f t="shared" ref="M59:W59" si="51">M61</f>
        <v>36330740</v>
      </c>
      <c r="N59" s="77">
        <f t="shared" si="51"/>
        <v>0</v>
      </c>
      <c r="O59" s="77">
        <f t="shared" si="51"/>
        <v>0</v>
      </c>
      <c r="P59" s="77">
        <f t="shared" si="51"/>
        <v>0</v>
      </c>
      <c r="Q59" s="77">
        <f t="shared" si="51"/>
        <v>0</v>
      </c>
      <c r="R59" s="77">
        <f t="shared" si="51"/>
        <v>51000000</v>
      </c>
      <c r="S59" s="77"/>
      <c r="T59" s="77">
        <f t="shared" si="51"/>
        <v>51000000</v>
      </c>
      <c r="U59" s="77"/>
      <c r="V59" s="77">
        <f t="shared" si="51"/>
        <v>0</v>
      </c>
      <c r="W59" s="77">
        <f t="shared" si="51"/>
        <v>0</v>
      </c>
      <c r="X59" s="317"/>
    </row>
    <row r="60" spans="1:24" s="177" customFormat="1" ht="12.75" customHeight="1">
      <c r="A60" s="317"/>
      <c r="B60" s="159" t="s">
        <v>163</v>
      </c>
      <c r="C60" s="57"/>
      <c r="D60" s="198"/>
      <c r="E60" s="198"/>
      <c r="F60" s="198"/>
      <c r="G60" s="198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317"/>
    </row>
    <row r="61" spans="1:24" s="177" customFormat="1" ht="12.75" customHeight="1">
      <c r="A61" s="317"/>
      <c r="B61" s="159" t="s">
        <v>56</v>
      </c>
      <c r="C61" s="47" t="str">
        <f>'ПР6. 16.ПП3.Трансп.2.Мер.'!C9</f>
        <v>009</v>
      </c>
      <c r="D61" s="47" t="str">
        <f>'ПР6. 16.ПП3.Трансп.2.Мер.'!D9</f>
        <v>04</v>
      </c>
      <c r="E61" s="47" t="str">
        <f>'ПР6. 16.ПП3.Трансп.2.Мер.'!E9</f>
        <v>08</v>
      </c>
      <c r="F61" s="197">
        <f>'ПР6. 16.ПП3.Трансп.2.Мер.'!F9</f>
        <v>1230000020</v>
      </c>
      <c r="G61" s="59">
        <f>'ПР6. 16.ПП3.Трансп.2.Мер.'!G9</f>
        <v>244</v>
      </c>
      <c r="H61" s="47">
        <f>'ПР6. 16.ПП3.Трансп.2.Мер.'!H9</f>
        <v>51000000</v>
      </c>
      <c r="I61" s="47">
        <f>'ПР6. 16.ПП3.Трансп.2.Мер.'!I9</f>
        <v>0</v>
      </c>
      <c r="J61" s="47">
        <f>'ПР6. 16.ПП3.Трансп.2.Мер.'!J9</f>
        <v>0</v>
      </c>
      <c r="K61" s="47">
        <f>'ПР6. 16.ПП3.Трансп.2.Мер.'!K9</f>
        <v>51000000</v>
      </c>
      <c r="L61" s="47">
        <v>36330740</v>
      </c>
      <c r="M61" s="47">
        <v>36330740</v>
      </c>
      <c r="N61" s="47">
        <v>0</v>
      </c>
      <c r="O61" s="47">
        <v>0</v>
      </c>
      <c r="P61" s="47">
        <v>0</v>
      </c>
      <c r="Q61" s="47">
        <v>0</v>
      </c>
      <c r="R61" s="47">
        <f>H61</f>
        <v>51000000</v>
      </c>
      <c r="S61" s="47"/>
      <c r="T61" s="47">
        <f>H61</f>
        <v>51000000</v>
      </c>
      <c r="U61" s="47"/>
      <c r="V61" s="47">
        <f>'ПР6. 16.ПП3.Трансп.2.Мер.'!I9</f>
        <v>0</v>
      </c>
      <c r="W61" s="47">
        <f>'ПР6. 16.ПП3.Трансп.2.Мер.'!J9</f>
        <v>0</v>
      </c>
      <c r="X61" s="317"/>
    </row>
    <row r="62" spans="1:24" ht="31.5" customHeight="1">
      <c r="A62" s="317" t="s">
        <v>305</v>
      </c>
      <c r="B62" s="229" t="str">
        <f>'ПР6. 16.ПП3.Трансп.2.Мер.'!A10</f>
        <v>Проведение обследования пассажиропотоков на территории ЗАТО Железногорск</v>
      </c>
      <c r="C62" s="199" t="s">
        <v>129</v>
      </c>
      <c r="D62" s="199" t="s">
        <v>129</v>
      </c>
      <c r="E62" s="199" t="s">
        <v>129</v>
      </c>
      <c r="F62" s="197">
        <f>F64</f>
        <v>1230000030</v>
      </c>
      <c r="G62" s="199"/>
      <c r="H62" s="77">
        <f>H64</f>
        <v>3000000</v>
      </c>
      <c r="I62" s="77">
        <f t="shared" ref="I62:K62" si="52">I64</f>
        <v>0</v>
      </c>
      <c r="J62" s="77">
        <f t="shared" si="52"/>
        <v>0</v>
      </c>
      <c r="K62" s="77">
        <f t="shared" si="52"/>
        <v>3000000</v>
      </c>
      <c r="L62" s="77">
        <f>L64</f>
        <v>36330740</v>
      </c>
      <c r="M62" s="77">
        <f t="shared" ref="M62:R62" si="53">M64</f>
        <v>36330740</v>
      </c>
      <c r="N62" s="77">
        <f t="shared" si="53"/>
        <v>0</v>
      </c>
      <c r="O62" s="77">
        <f t="shared" si="53"/>
        <v>0</v>
      </c>
      <c r="P62" s="77">
        <f t="shared" si="53"/>
        <v>0</v>
      </c>
      <c r="Q62" s="77">
        <f t="shared" si="53"/>
        <v>0</v>
      </c>
      <c r="R62" s="77">
        <f t="shared" si="53"/>
        <v>3000000</v>
      </c>
      <c r="S62" s="77"/>
      <c r="T62" s="77">
        <f t="shared" ref="T62" si="54">T64</f>
        <v>3000000</v>
      </c>
      <c r="U62" s="77"/>
      <c r="V62" s="77">
        <f t="shared" ref="V62:W62" si="55">V64</f>
        <v>0</v>
      </c>
      <c r="W62" s="77">
        <f t="shared" si="55"/>
        <v>0</v>
      </c>
      <c r="X62" s="317"/>
    </row>
    <row r="63" spans="1:24" s="177" customFormat="1" ht="12.75" customHeight="1">
      <c r="A63" s="317"/>
      <c r="B63" s="159" t="s">
        <v>163</v>
      </c>
      <c r="C63" s="57"/>
      <c r="D63" s="198"/>
      <c r="E63" s="198"/>
      <c r="F63" s="198"/>
      <c r="G63" s="198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317"/>
    </row>
    <row r="64" spans="1:24" s="177" customFormat="1" ht="12.75" customHeight="1">
      <c r="A64" s="317"/>
      <c r="B64" s="159" t="s">
        <v>56</v>
      </c>
      <c r="C64" s="47" t="str">
        <f>'ПР6. 16.ПП3.Трансп.2.Мер.'!C10</f>
        <v>009</v>
      </c>
      <c r="D64" s="47" t="str">
        <f>'ПР6. 16.ПП3.Трансп.2.Мер.'!D10</f>
        <v>04</v>
      </c>
      <c r="E64" s="47" t="str">
        <f>'ПР6. 16.ПП3.Трансп.2.Мер.'!E10</f>
        <v>08</v>
      </c>
      <c r="F64" s="197">
        <f>'ПР6. 16.ПП3.Трансп.2.Мер.'!F10</f>
        <v>1230000030</v>
      </c>
      <c r="G64" s="59">
        <f>'ПР6. 16.ПП3.Трансп.2.Мер.'!G10</f>
        <v>244</v>
      </c>
      <c r="H64" s="47">
        <f>'ПР6. 16.ПП3.Трансп.2.Мер.'!H10</f>
        <v>3000000</v>
      </c>
      <c r="I64" s="47">
        <f>'ПР6. 16.ПП3.Трансп.2.Мер.'!I10</f>
        <v>0</v>
      </c>
      <c r="J64" s="47">
        <f>'ПР6. 16.ПП3.Трансп.2.Мер.'!J10</f>
        <v>0</v>
      </c>
      <c r="K64" s="47">
        <f>'ПР6. 16.ПП3.Трансп.2.Мер.'!K10</f>
        <v>3000000</v>
      </c>
      <c r="L64" s="47">
        <v>36330740</v>
      </c>
      <c r="M64" s="47">
        <v>36330740</v>
      </c>
      <c r="N64" s="47">
        <v>0</v>
      </c>
      <c r="O64" s="47">
        <v>0</v>
      </c>
      <c r="P64" s="47">
        <v>0</v>
      </c>
      <c r="Q64" s="47">
        <v>0</v>
      </c>
      <c r="R64" s="47">
        <f>H64</f>
        <v>3000000</v>
      </c>
      <c r="S64" s="47"/>
      <c r="T64" s="47">
        <f>H64</f>
        <v>3000000</v>
      </c>
      <c r="U64" s="47"/>
      <c r="V64" s="47">
        <f>'ПР6. 16.ПП3.Трансп.2.Мер.'!I12</f>
        <v>0</v>
      </c>
      <c r="W64" s="47">
        <f>'ПР6. 16.ПП3.Трансп.2.Мер.'!J12</f>
        <v>0</v>
      </c>
      <c r="X64" s="317"/>
    </row>
    <row r="65" spans="1:24" ht="44.25" customHeight="1">
      <c r="A65" s="86" t="s">
        <v>66</v>
      </c>
      <c r="B65" s="73" t="s">
        <v>99</v>
      </c>
      <c r="C65" s="194" t="s">
        <v>5</v>
      </c>
      <c r="D65" s="194" t="str">
        <f>C65</f>
        <v>Х</v>
      </c>
      <c r="E65" s="194" t="str">
        <f>D65</f>
        <v>Х</v>
      </c>
      <c r="F65" s="194">
        <v>1240000000</v>
      </c>
      <c r="G65" s="194" t="s">
        <v>129</v>
      </c>
      <c r="H65" s="84">
        <f>SUM(H67:H86)/2</f>
        <v>91851117</v>
      </c>
      <c r="I65" s="84">
        <f t="shared" ref="I65:K65" si="56">SUM(I67:I86)/2</f>
        <v>90351117</v>
      </c>
      <c r="J65" s="84">
        <f t="shared" si="56"/>
        <v>90351117</v>
      </c>
      <c r="K65" s="84">
        <f t="shared" si="56"/>
        <v>272553351</v>
      </c>
      <c r="L65" s="84">
        <v>92873777.959999993</v>
      </c>
      <c r="M65" s="84">
        <v>91033370.489999995</v>
      </c>
      <c r="N65" s="84">
        <f t="shared" ref="N65:W65" si="57">N67+N71+N75+N81+N84</f>
        <v>20327897</v>
      </c>
      <c r="O65" s="84">
        <f t="shared" si="57"/>
        <v>19748299.359999999</v>
      </c>
      <c r="P65" s="84">
        <f t="shared" si="57"/>
        <v>49214577.840000004</v>
      </c>
      <c r="Q65" s="84">
        <f t="shared" si="57"/>
        <v>48560153.770000003</v>
      </c>
      <c r="R65" s="84">
        <f t="shared" si="57"/>
        <v>74093327.710000008</v>
      </c>
      <c r="S65" s="84"/>
      <c r="T65" s="84">
        <f t="shared" si="57"/>
        <v>90351117</v>
      </c>
      <c r="U65" s="84"/>
      <c r="V65" s="84">
        <f t="shared" si="57"/>
        <v>90351117</v>
      </c>
      <c r="W65" s="84">
        <f t="shared" si="57"/>
        <v>90351117</v>
      </c>
      <c r="X65" s="78"/>
    </row>
    <row r="66" spans="1:24" s="257" customFormat="1" hidden="1">
      <c r="A66" s="255"/>
      <c r="B66" s="252" t="s">
        <v>321</v>
      </c>
      <c r="C66" s="253"/>
      <c r="D66" s="253"/>
      <c r="E66" s="253"/>
      <c r="F66" s="253"/>
      <c r="G66" s="253"/>
      <c r="H66" s="282">
        <f>'ПР4. 19.ПП4.Благ.2.Мер.'!H16</f>
        <v>91851117</v>
      </c>
      <c r="I66" s="246">
        <f>'ПР4. 19.ПП4.Благ.2.Мер.'!I16</f>
        <v>90351117</v>
      </c>
      <c r="J66" s="246">
        <f>'ПР4. 19.ПП4.Благ.2.Мер.'!J16</f>
        <v>90351117</v>
      </c>
      <c r="K66" s="246">
        <f>'ПР4. 19.ПП4.Благ.2.Мер.'!K16</f>
        <v>272553351</v>
      </c>
      <c r="L66" s="246"/>
      <c r="M66" s="246"/>
      <c r="N66" s="246"/>
      <c r="O66" s="246"/>
      <c r="P66" s="246"/>
      <c r="Q66" s="246"/>
      <c r="R66" s="246"/>
      <c r="S66" s="246"/>
      <c r="T66" s="246"/>
      <c r="U66" s="246"/>
      <c r="V66" s="246"/>
      <c r="W66" s="246"/>
      <c r="X66" s="258"/>
    </row>
    <row r="67" spans="1:24" ht="15" customHeight="1">
      <c r="A67" s="317" t="s">
        <v>67</v>
      </c>
      <c r="B67" s="211" t="s">
        <v>110</v>
      </c>
      <c r="C67" s="199" t="s">
        <v>129</v>
      </c>
      <c r="D67" s="199" t="s">
        <v>129</v>
      </c>
      <c r="E67" s="199" t="s">
        <v>129</v>
      </c>
      <c r="F67" s="197">
        <f>F69</f>
        <v>1240000010</v>
      </c>
      <c r="G67" s="199" t="s">
        <v>129</v>
      </c>
      <c r="H67" s="77">
        <f>H69+H70</f>
        <v>47859866</v>
      </c>
      <c r="I67" s="77">
        <f t="shared" ref="I67:K67" si="58">I69+I70</f>
        <v>47859866</v>
      </c>
      <c r="J67" s="77">
        <f t="shared" si="58"/>
        <v>47859866</v>
      </c>
      <c r="K67" s="77">
        <f t="shared" si="58"/>
        <v>143579598</v>
      </c>
      <c r="L67" s="77">
        <f>L69+L70</f>
        <v>44484421.840000004</v>
      </c>
      <c r="M67" s="77">
        <f t="shared" ref="M67:W67" si="59">M69+M70</f>
        <v>42468633.579999998</v>
      </c>
      <c r="N67" s="77">
        <f t="shared" si="59"/>
        <v>13333563</v>
      </c>
      <c r="O67" s="77">
        <f>O69+O70</f>
        <v>12779225.33</v>
      </c>
      <c r="P67" s="77">
        <f t="shared" si="59"/>
        <v>23155158</v>
      </c>
      <c r="Q67" s="77">
        <f t="shared" si="59"/>
        <v>22680220.530000001</v>
      </c>
      <c r="R67" s="77">
        <f t="shared" si="59"/>
        <v>34155279</v>
      </c>
      <c r="S67" s="77"/>
      <c r="T67" s="77">
        <f t="shared" si="59"/>
        <v>47859866</v>
      </c>
      <c r="U67" s="77"/>
      <c r="V67" s="77">
        <f t="shared" si="59"/>
        <v>47859866</v>
      </c>
      <c r="W67" s="77">
        <f t="shared" si="59"/>
        <v>47859866</v>
      </c>
      <c r="X67" s="78"/>
    </row>
    <row r="68" spans="1:24" s="177" customFormat="1" ht="12.75" customHeight="1">
      <c r="A68" s="317"/>
      <c r="B68" s="159" t="s">
        <v>163</v>
      </c>
      <c r="C68" s="57"/>
      <c r="D68" s="198"/>
      <c r="E68" s="198"/>
      <c r="F68" s="198"/>
      <c r="G68" s="198"/>
      <c r="H68" s="47"/>
      <c r="I68" s="47"/>
      <c r="J68" s="47"/>
      <c r="K68" s="47"/>
      <c r="L68" s="47"/>
      <c r="M68" s="47"/>
      <c r="N68" s="46"/>
      <c r="O68" s="46"/>
      <c r="P68" s="46"/>
      <c r="Q68" s="46"/>
      <c r="R68" s="46"/>
      <c r="S68" s="46"/>
      <c r="T68" s="46"/>
      <c r="U68" s="47"/>
      <c r="V68" s="49"/>
      <c r="W68" s="49"/>
      <c r="X68" s="316"/>
    </row>
    <row r="69" spans="1:24" s="177" customFormat="1" ht="12.75" customHeight="1">
      <c r="A69" s="317"/>
      <c r="B69" s="159" t="s">
        <v>56</v>
      </c>
      <c r="C69" s="57" t="str">
        <f>'ПР4. 19.ПП4.Благ.2.Мер.'!C8</f>
        <v>009</v>
      </c>
      <c r="D69" s="57" t="str">
        <f>'ПР4. 19.ПП4.Благ.2.Мер.'!D8</f>
        <v>05</v>
      </c>
      <c r="E69" s="57" t="str">
        <f>'ПР4. 19.ПП4.Благ.2.Мер.'!E8</f>
        <v>03</v>
      </c>
      <c r="F69" s="57">
        <f>'ПР4. 19.ПП4.Благ.2.Мер.'!F8</f>
        <v>1240000010</v>
      </c>
      <c r="G69" s="57">
        <f>'ПР4. 19.ПП4.Благ.2.Мер.'!G8</f>
        <v>244</v>
      </c>
      <c r="H69" s="47">
        <f>'ПР4. 19.ПП4.Благ.2.Мер.'!H8</f>
        <v>19215000</v>
      </c>
      <c r="I69" s="47">
        <f>'ПР4. 19.ПП4.Благ.2.Мер.'!I8</f>
        <v>19215000</v>
      </c>
      <c r="J69" s="47">
        <f>'ПР4. 19.ПП4.Благ.2.Мер.'!J8</f>
        <v>19215000</v>
      </c>
      <c r="K69" s="47">
        <f>'ПР4. 19.ПП4.Благ.2.Мер.'!K8</f>
        <v>57645000</v>
      </c>
      <c r="L69" s="47">
        <v>15839555.84</v>
      </c>
      <c r="M69" s="47">
        <v>13823768.58</v>
      </c>
      <c r="N69" s="47">
        <v>6651542</v>
      </c>
      <c r="O69" s="47">
        <v>6097204.3300000001</v>
      </c>
      <c r="P69" s="47">
        <f>N69+2821595</f>
        <v>9473137</v>
      </c>
      <c r="Q69" s="47">
        <v>8998199.5299999993</v>
      </c>
      <c r="R69" s="47">
        <f>P69+2719297</f>
        <v>12192434</v>
      </c>
      <c r="S69" s="47"/>
      <c r="T69" s="47">
        <f>H69</f>
        <v>19215000</v>
      </c>
      <c r="U69" s="47"/>
      <c r="V69" s="47">
        <f>'ПР4. 19.ПП4.Благ.2.Мер.'!I8</f>
        <v>19215000</v>
      </c>
      <c r="W69" s="47">
        <f>'ПР4. 19.ПП4.Благ.2.Мер.'!J8</f>
        <v>19215000</v>
      </c>
      <c r="X69" s="316"/>
    </row>
    <row r="70" spans="1:24" s="177" customFormat="1" ht="12.75" customHeight="1">
      <c r="A70" s="317"/>
      <c r="B70" s="159" t="s">
        <v>56</v>
      </c>
      <c r="C70" s="57" t="str">
        <f>'ПР4. 19.ПП4.Благ.2.Мер.'!C9</f>
        <v>009</v>
      </c>
      <c r="D70" s="57" t="str">
        <f>'ПР4. 19.ПП4.Благ.2.Мер.'!D9</f>
        <v>05</v>
      </c>
      <c r="E70" s="57" t="str">
        <f>'ПР4. 19.ПП4.Благ.2.Мер.'!E9</f>
        <v>03</v>
      </c>
      <c r="F70" s="57">
        <f>'ПР4. 19.ПП4.Благ.2.Мер.'!F9</f>
        <v>1240000010</v>
      </c>
      <c r="G70" s="57" t="str">
        <f>'ПР4. 19.ПП4.Благ.2.Мер.'!G9</f>
        <v>810</v>
      </c>
      <c r="H70" s="47">
        <f>'ПР4. 19.ПП4.Благ.2.Мер.'!H9</f>
        <v>28644866</v>
      </c>
      <c r="I70" s="47">
        <f>'ПР4. 19.ПП4.Благ.2.Мер.'!I9</f>
        <v>28644866</v>
      </c>
      <c r="J70" s="47">
        <f>'ПР4. 19.ПП4.Благ.2.Мер.'!J9</f>
        <v>28644866</v>
      </c>
      <c r="K70" s="47">
        <f>'ПР4. 19.ПП4.Благ.2.Мер.'!K9</f>
        <v>85934598</v>
      </c>
      <c r="L70" s="47">
        <v>28644866</v>
      </c>
      <c r="M70" s="47">
        <v>28644865</v>
      </c>
      <c r="N70" s="47">
        <v>6682021</v>
      </c>
      <c r="O70" s="47">
        <v>6682021</v>
      </c>
      <c r="P70" s="47">
        <f>N70+7000000</f>
        <v>13682021</v>
      </c>
      <c r="Q70" s="47">
        <v>13682021</v>
      </c>
      <c r="R70" s="47">
        <f>P70+8280824</f>
        <v>21962845</v>
      </c>
      <c r="S70" s="47"/>
      <c r="T70" s="47">
        <f>H70</f>
        <v>28644866</v>
      </c>
      <c r="U70" s="47"/>
      <c r="V70" s="47">
        <f>'ПР4. 19.ПП4.Благ.2.Мер.'!I9</f>
        <v>28644866</v>
      </c>
      <c r="W70" s="47">
        <f>'ПР4. 19.ПП4.Благ.2.Мер.'!J9</f>
        <v>28644866</v>
      </c>
      <c r="X70" s="316"/>
    </row>
    <row r="71" spans="1:24">
      <c r="A71" s="317" t="s">
        <v>68</v>
      </c>
      <c r="B71" s="211" t="s">
        <v>59</v>
      </c>
      <c r="C71" s="199" t="s">
        <v>129</v>
      </c>
      <c r="D71" s="199" t="s">
        <v>129</v>
      </c>
      <c r="E71" s="199" t="s">
        <v>129</v>
      </c>
      <c r="F71" s="197">
        <f>F73</f>
        <v>1240000020</v>
      </c>
      <c r="G71" s="199" t="s">
        <v>129</v>
      </c>
      <c r="H71" s="77">
        <f>H73+H74</f>
        <v>13275876</v>
      </c>
      <c r="I71" s="77">
        <f t="shared" ref="I71:K71" si="60">I73+I74</f>
        <v>13275876</v>
      </c>
      <c r="J71" s="77">
        <f t="shared" si="60"/>
        <v>13275876</v>
      </c>
      <c r="K71" s="77">
        <f t="shared" si="60"/>
        <v>39827628</v>
      </c>
      <c r="L71" s="77">
        <f>L73+L74</f>
        <v>13548055</v>
      </c>
      <c r="M71" s="77">
        <f t="shared" ref="M71:W71" si="61">M73+M74</f>
        <v>13377256.43</v>
      </c>
      <c r="N71" s="77">
        <f t="shared" si="61"/>
        <v>2374334</v>
      </c>
      <c r="O71" s="77">
        <f>O73+O74</f>
        <v>2363053</v>
      </c>
      <c r="P71" s="77">
        <f t="shared" si="61"/>
        <v>9080918</v>
      </c>
      <c r="Q71" s="77">
        <f t="shared" si="61"/>
        <v>9054078</v>
      </c>
      <c r="R71" s="77">
        <f t="shared" si="61"/>
        <v>16479054</v>
      </c>
      <c r="S71" s="77"/>
      <c r="T71" s="77">
        <f t="shared" si="61"/>
        <v>13275876</v>
      </c>
      <c r="U71" s="77"/>
      <c r="V71" s="77">
        <f t="shared" si="61"/>
        <v>13275876</v>
      </c>
      <c r="W71" s="77">
        <f t="shared" si="61"/>
        <v>13275876</v>
      </c>
      <c r="X71" s="316"/>
    </row>
    <row r="72" spans="1:24" s="177" customFormat="1" ht="12.75">
      <c r="A72" s="317"/>
      <c r="B72" s="159" t="s">
        <v>163</v>
      </c>
      <c r="C72" s="57"/>
      <c r="D72" s="198"/>
      <c r="E72" s="198"/>
      <c r="F72" s="198"/>
      <c r="G72" s="198"/>
      <c r="H72" s="47"/>
      <c r="I72" s="47"/>
      <c r="J72" s="47"/>
      <c r="K72" s="47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316"/>
    </row>
    <row r="73" spans="1:24" s="177" customFormat="1" ht="12.75">
      <c r="A73" s="317"/>
      <c r="B73" s="159" t="s">
        <v>56</v>
      </c>
      <c r="C73" s="47" t="str">
        <f>'ПР4. 19.ПП4.Благ.2.Мер.'!C10</f>
        <v>009</v>
      </c>
      <c r="D73" s="47" t="str">
        <f>'ПР4. 19.ПП4.Благ.2.Мер.'!D10</f>
        <v>05</v>
      </c>
      <c r="E73" s="47" t="str">
        <f>'ПР4. 19.ПП4.Благ.2.Мер.'!E10</f>
        <v>03</v>
      </c>
      <c r="F73" s="57">
        <f>'ПР4. 19.ПП4.Благ.2.Мер.'!F10</f>
        <v>1240000020</v>
      </c>
      <c r="G73" s="47" t="str">
        <f>'ПР4. 19.ПП4.Благ.2.Мер.'!G10</f>
        <v>244</v>
      </c>
      <c r="H73" s="47">
        <f>'ПР4. 19.ПП4.Благ.2.Мер.'!H10</f>
        <v>186000</v>
      </c>
      <c r="I73" s="47">
        <f>'ПР4. 19.ПП4.Благ.2.Мер.'!I10</f>
        <v>186000</v>
      </c>
      <c r="J73" s="47">
        <f>'ПР4. 19.ПП4.Благ.2.Мер.'!J10</f>
        <v>186000</v>
      </c>
      <c r="K73" s="47">
        <f>'ПР4. 19.ПП4.Благ.2.Мер.'!K10</f>
        <v>558000</v>
      </c>
      <c r="L73" s="47">
        <v>458179</v>
      </c>
      <c r="M73" s="47">
        <v>458179</v>
      </c>
      <c r="N73" s="47">
        <v>46500</v>
      </c>
      <c r="O73" s="47">
        <v>35220</v>
      </c>
      <c r="P73" s="47">
        <f>N73+36000</f>
        <v>82500</v>
      </c>
      <c r="Q73" s="47">
        <v>55660</v>
      </c>
      <c r="R73" s="47">
        <f>P73+229179</f>
        <v>311679</v>
      </c>
      <c r="S73" s="47"/>
      <c r="T73" s="47">
        <f>H73</f>
        <v>186000</v>
      </c>
      <c r="U73" s="47"/>
      <c r="V73" s="47">
        <f>'ПР4. 19.ПП4.Благ.2.Мер.'!I10</f>
        <v>186000</v>
      </c>
      <c r="W73" s="47">
        <f>'ПР4. 19.ПП4.Благ.2.Мер.'!J10</f>
        <v>186000</v>
      </c>
      <c r="X73" s="316"/>
    </row>
    <row r="74" spans="1:24" s="177" customFormat="1" ht="12.75" customHeight="1">
      <c r="A74" s="317"/>
      <c r="B74" s="159" t="s">
        <v>56</v>
      </c>
      <c r="C74" s="47" t="str">
        <f>'ПР4. 19.ПП4.Благ.2.Мер.'!C11</f>
        <v>009</v>
      </c>
      <c r="D74" s="47" t="str">
        <f>'ПР4. 19.ПП4.Благ.2.Мер.'!D11</f>
        <v>05</v>
      </c>
      <c r="E74" s="47" t="str">
        <f>'ПР4. 19.ПП4.Благ.2.Мер.'!E11</f>
        <v>03</v>
      </c>
      <c r="F74" s="57">
        <f>'ПР4. 19.ПП4.Благ.2.Мер.'!F11</f>
        <v>1240000020</v>
      </c>
      <c r="G74" s="47" t="str">
        <f>'ПР4. 19.ПП4.Благ.2.Мер.'!G11</f>
        <v>810</v>
      </c>
      <c r="H74" s="47">
        <f>'ПР4. 19.ПП4.Благ.2.Мер.'!H11</f>
        <v>13089876</v>
      </c>
      <c r="I74" s="47">
        <f>'ПР4. 19.ПП4.Благ.2.Мер.'!I11</f>
        <v>13089876</v>
      </c>
      <c r="J74" s="47">
        <f>'ПР4. 19.ПП4.Благ.2.Мер.'!J11</f>
        <v>13089876</v>
      </c>
      <c r="K74" s="47">
        <f>'ПР4. 19.ПП4.Благ.2.Мер.'!K11</f>
        <v>39269628</v>
      </c>
      <c r="L74" s="47">
        <v>13089876</v>
      </c>
      <c r="M74" s="47">
        <v>12919077.43</v>
      </c>
      <c r="N74" s="47">
        <v>2327834</v>
      </c>
      <c r="O74" s="47">
        <v>2327833</v>
      </c>
      <c r="P74" s="47">
        <f>N74+6670584</f>
        <v>8998418</v>
      </c>
      <c r="Q74" s="47">
        <v>8998418</v>
      </c>
      <c r="R74" s="47">
        <f>P74+7168957</f>
        <v>16167375</v>
      </c>
      <c r="S74" s="47"/>
      <c r="T74" s="47">
        <f>H74</f>
        <v>13089876</v>
      </c>
      <c r="U74" s="47"/>
      <c r="V74" s="47">
        <f>'ПР4. 19.ПП4.Благ.2.Мер.'!I11</f>
        <v>13089876</v>
      </c>
      <c r="W74" s="47">
        <f>'ПР4. 19.ПП4.Благ.2.Мер.'!J11</f>
        <v>13089876</v>
      </c>
      <c r="X74" s="316"/>
    </row>
    <row r="75" spans="1:24">
      <c r="A75" s="317" t="s">
        <v>111</v>
      </c>
      <c r="B75" s="211" t="str">
        <f>'ПР4. 19.ПП4.Благ.2.Мер.'!A12</f>
        <v>Благоустройство мест массового отдыха населения</v>
      </c>
      <c r="C75" s="199" t="s">
        <v>129</v>
      </c>
      <c r="D75" s="199" t="s">
        <v>129</v>
      </c>
      <c r="E75" s="199" t="s">
        <v>129</v>
      </c>
      <c r="F75" s="197">
        <f>F77</f>
        <v>1240000030</v>
      </c>
      <c r="G75" s="199" t="s">
        <v>129</v>
      </c>
      <c r="H75" s="77">
        <f>H77</f>
        <v>325995</v>
      </c>
      <c r="I75" s="77">
        <f t="shared" ref="I75:K75" si="62">I77</f>
        <v>325995</v>
      </c>
      <c r="J75" s="77">
        <f t="shared" si="62"/>
        <v>325995</v>
      </c>
      <c r="K75" s="77">
        <f t="shared" si="62"/>
        <v>977985</v>
      </c>
      <c r="L75" s="77">
        <f>L77</f>
        <v>325995</v>
      </c>
      <c r="M75" s="77">
        <f t="shared" ref="M75" si="63">M77</f>
        <v>325995</v>
      </c>
      <c r="N75" s="77">
        <f t="shared" ref="N75:W75" si="64">N77</f>
        <v>0</v>
      </c>
      <c r="O75" s="77">
        <f t="shared" si="64"/>
        <v>0</v>
      </c>
      <c r="P75" s="77">
        <f t="shared" si="64"/>
        <v>96000</v>
      </c>
      <c r="Q75" s="77">
        <f t="shared" si="64"/>
        <v>45214.28</v>
      </c>
      <c r="R75" s="77">
        <f t="shared" si="64"/>
        <v>338000</v>
      </c>
      <c r="S75" s="77"/>
      <c r="T75" s="77">
        <f t="shared" si="64"/>
        <v>325995</v>
      </c>
      <c r="U75" s="77"/>
      <c r="V75" s="77">
        <f t="shared" si="64"/>
        <v>325995</v>
      </c>
      <c r="W75" s="77">
        <f t="shared" si="64"/>
        <v>325995</v>
      </c>
      <c r="X75" s="316"/>
    </row>
    <row r="76" spans="1:24" s="177" customFormat="1" ht="12.75" customHeight="1">
      <c r="A76" s="317"/>
      <c r="B76" s="159" t="s">
        <v>163</v>
      </c>
      <c r="C76" s="57"/>
      <c r="D76" s="198"/>
      <c r="E76" s="198"/>
      <c r="F76" s="198"/>
      <c r="G76" s="198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316"/>
    </row>
    <row r="77" spans="1:24" s="177" customFormat="1" ht="12.75" customHeight="1">
      <c r="A77" s="317"/>
      <c r="B77" s="159" t="s">
        <v>56</v>
      </c>
      <c r="C77" s="47" t="str">
        <f>'ПР4. 19.ПП4.Благ.2.Мер.'!C12</f>
        <v>009</v>
      </c>
      <c r="D77" s="47" t="str">
        <f>'ПР4. 19.ПП4.Благ.2.Мер.'!D12</f>
        <v>05</v>
      </c>
      <c r="E77" s="47" t="str">
        <f>'ПР4. 19.ПП4.Благ.2.Мер.'!E12</f>
        <v>03</v>
      </c>
      <c r="F77" s="197">
        <f>'ПР4. 19.ПП4.Благ.2.Мер.'!F12</f>
        <v>1240000030</v>
      </c>
      <c r="G77" s="47" t="str">
        <f>'ПР4. 19.ПП4.Благ.2.Мер.'!G12</f>
        <v>244</v>
      </c>
      <c r="H77" s="47">
        <f>'ПР4. 19.ПП4.Благ.2.Мер.'!H12</f>
        <v>325995</v>
      </c>
      <c r="I77" s="47">
        <f>'ПР4. 19.ПП4.Благ.2.Мер.'!I12</f>
        <v>325995</v>
      </c>
      <c r="J77" s="47">
        <f>'ПР4. 19.ПП4.Благ.2.Мер.'!J12</f>
        <v>325995</v>
      </c>
      <c r="K77" s="47">
        <f>'ПР4. 19.ПП4.Благ.2.Мер.'!K12</f>
        <v>977985</v>
      </c>
      <c r="L77" s="47">
        <v>325995</v>
      </c>
      <c r="M77" s="47">
        <v>325995</v>
      </c>
      <c r="N77" s="47">
        <v>0</v>
      </c>
      <c r="O77" s="47">
        <v>0</v>
      </c>
      <c r="P77" s="47">
        <v>96000</v>
      </c>
      <c r="Q77" s="47">
        <v>45214.28</v>
      </c>
      <c r="R77" s="47">
        <f>P77+242000</f>
        <v>338000</v>
      </c>
      <c r="S77" s="47"/>
      <c r="T77" s="47">
        <f>H77</f>
        <v>325995</v>
      </c>
      <c r="U77" s="47"/>
      <c r="V77" s="47">
        <f>'ПР4. 19.ПП4.Благ.2.Мер.'!I12</f>
        <v>325995</v>
      </c>
      <c r="W77" s="47">
        <f>'ПР4. 19.ПП4.Благ.2.Мер.'!J12</f>
        <v>325995</v>
      </c>
      <c r="X77" s="316"/>
    </row>
    <row r="78" spans="1:24" ht="45">
      <c r="A78" s="317" t="s">
        <v>113</v>
      </c>
      <c r="B78" s="229" t="str">
        <f>'ПР4. 19.ПП4.Благ.2.Мер.'!A13</f>
        <v>Резерв средств на софинансирование мероприятий по краевым программам в рамках подпрограммы "Организация благоустройства территории"</v>
      </c>
      <c r="C78" s="199" t="s">
        <v>129</v>
      </c>
      <c r="D78" s="199" t="s">
        <v>129</v>
      </c>
      <c r="E78" s="199" t="s">
        <v>129</v>
      </c>
      <c r="F78" s="197">
        <f>F80</f>
        <v>1240000040</v>
      </c>
      <c r="G78" s="199" t="s">
        <v>129</v>
      </c>
      <c r="H78" s="77">
        <f>H80</f>
        <v>1500000</v>
      </c>
      <c r="I78" s="77">
        <f t="shared" ref="I78:K78" si="65">I80</f>
        <v>0</v>
      </c>
      <c r="J78" s="77">
        <f t="shared" si="65"/>
        <v>0</v>
      </c>
      <c r="K78" s="77">
        <f t="shared" si="65"/>
        <v>1500000</v>
      </c>
      <c r="L78" s="77">
        <f>L80</f>
        <v>325995</v>
      </c>
      <c r="M78" s="77">
        <f t="shared" ref="M78:R78" si="66">M80</f>
        <v>325995</v>
      </c>
      <c r="N78" s="77">
        <f t="shared" si="66"/>
        <v>0</v>
      </c>
      <c r="O78" s="77">
        <f t="shared" si="66"/>
        <v>0</v>
      </c>
      <c r="P78" s="77">
        <f t="shared" si="66"/>
        <v>96000</v>
      </c>
      <c r="Q78" s="77">
        <f t="shared" si="66"/>
        <v>45214.28</v>
      </c>
      <c r="R78" s="77">
        <f t="shared" si="66"/>
        <v>338000</v>
      </c>
      <c r="S78" s="77"/>
      <c r="T78" s="77">
        <f t="shared" ref="T78" si="67">T80</f>
        <v>1500000</v>
      </c>
      <c r="U78" s="77"/>
      <c r="V78" s="77">
        <f t="shared" ref="V78:W78" si="68">V80</f>
        <v>28789380</v>
      </c>
      <c r="W78" s="77">
        <f t="shared" si="68"/>
        <v>28789380</v>
      </c>
      <c r="X78" s="316"/>
    </row>
    <row r="79" spans="1:24" s="177" customFormat="1" ht="12.75" customHeight="1">
      <c r="A79" s="317"/>
      <c r="B79" s="159" t="s">
        <v>163</v>
      </c>
      <c r="C79" s="57"/>
      <c r="D79" s="198"/>
      <c r="E79" s="198"/>
      <c r="F79" s="198"/>
      <c r="G79" s="198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316"/>
    </row>
    <row r="80" spans="1:24" s="177" customFormat="1" ht="12.75" customHeight="1">
      <c r="A80" s="317"/>
      <c r="B80" s="159" t="s">
        <v>56</v>
      </c>
      <c r="C80" s="47">
        <f>'ПР4. 19.ПП4.Благ.2.Мер.'!C13</f>
        <v>801</v>
      </c>
      <c r="D80" s="47" t="str">
        <f>'ПР4. 19.ПП4.Благ.2.Мер.'!D13</f>
        <v>05</v>
      </c>
      <c r="E80" s="47" t="str">
        <f>'ПР4. 19.ПП4.Благ.2.Мер.'!E13</f>
        <v>03</v>
      </c>
      <c r="F80" s="197">
        <f>'ПР4. 19.ПП4.Благ.2.Мер.'!F13</f>
        <v>1240000040</v>
      </c>
      <c r="G80" s="59">
        <f>'ПР4. 19.ПП4.Благ.2.Мер.'!G13</f>
        <v>870</v>
      </c>
      <c r="H80" s="47">
        <f>'ПР4. 19.ПП4.Благ.2.Мер.'!H13</f>
        <v>1500000</v>
      </c>
      <c r="I80" s="47">
        <f>'ПР4. 19.ПП4.Благ.2.Мер.'!I13</f>
        <v>0</v>
      </c>
      <c r="J80" s="47">
        <f>'ПР4. 19.ПП4.Благ.2.Мер.'!J13</f>
        <v>0</v>
      </c>
      <c r="K80" s="47">
        <f>'ПР4. 19.ПП4.Благ.2.Мер.'!K13</f>
        <v>1500000</v>
      </c>
      <c r="L80" s="47">
        <v>325995</v>
      </c>
      <c r="M80" s="47">
        <v>325995</v>
      </c>
      <c r="N80" s="47">
        <v>0</v>
      </c>
      <c r="O80" s="47">
        <v>0</v>
      </c>
      <c r="P80" s="47">
        <v>96000</v>
      </c>
      <c r="Q80" s="47">
        <v>45214.28</v>
      </c>
      <c r="R80" s="47">
        <f>P80+242000</f>
        <v>338000</v>
      </c>
      <c r="S80" s="47"/>
      <c r="T80" s="47">
        <f>H80</f>
        <v>1500000</v>
      </c>
      <c r="U80" s="47"/>
      <c r="V80" s="47">
        <f>'ПР4. 19.ПП4.Благ.2.Мер.'!I15</f>
        <v>28789380</v>
      </c>
      <c r="W80" s="47">
        <f>'ПР4. 19.ПП4.Благ.2.Мер.'!J15</f>
        <v>28789380</v>
      </c>
      <c r="X80" s="316"/>
    </row>
    <row r="81" spans="1:25" ht="60">
      <c r="A81" s="317" t="s">
        <v>113</v>
      </c>
      <c r="B81" s="211" t="str">
        <f>'ПР4. 19.ПП4.Благ.2.Мер.'!A14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81" s="199" t="s">
        <v>129</v>
      </c>
      <c r="D81" s="199" t="s">
        <v>129</v>
      </c>
      <c r="E81" s="199" t="s">
        <v>129</v>
      </c>
      <c r="F81" s="197">
        <f>F83</f>
        <v>1240000060</v>
      </c>
      <c r="G81" s="199" t="s">
        <v>129</v>
      </c>
      <c r="H81" s="77">
        <f>H83</f>
        <v>100000</v>
      </c>
      <c r="I81" s="77">
        <f t="shared" ref="I81:K81" si="69">I83</f>
        <v>100000</v>
      </c>
      <c r="J81" s="77">
        <f t="shared" si="69"/>
        <v>100000</v>
      </c>
      <c r="K81" s="77">
        <f t="shared" si="69"/>
        <v>300000</v>
      </c>
      <c r="L81" s="77">
        <f t="shared" ref="L81:W81" si="70">L83</f>
        <v>100000</v>
      </c>
      <c r="M81" s="77">
        <f t="shared" si="70"/>
        <v>18850</v>
      </c>
      <c r="N81" s="77">
        <f t="shared" si="70"/>
        <v>0</v>
      </c>
      <c r="O81" s="77">
        <f t="shared" si="70"/>
        <v>0</v>
      </c>
      <c r="P81" s="77">
        <f t="shared" si="70"/>
        <v>0</v>
      </c>
      <c r="Q81" s="77">
        <f t="shared" si="70"/>
        <v>0</v>
      </c>
      <c r="R81" s="77">
        <f t="shared" si="70"/>
        <v>100000</v>
      </c>
      <c r="S81" s="77"/>
      <c r="T81" s="77">
        <f t="shared" si="70"/>
        <v>100000</v>
      </c>
      <c r="U81" s="77"/>
      <c r="V81" s="77">
        <f t="shared" si="70"/>
        <v>100000</v>
      </c>
      <c r="W81" s="77">
        <f t="shared" si="70"/>
        <v>100000</v>
      </c>
      <c r="X81" s="316"/>
    </row>
    <row r="82" spans="1:25" s="177" customFormat="1" ht="12.75" customHeight="1">
      <c r="A82" s="317"/>
      <c r="B82" s="159" t="s">
        <v>163</v>
      </c>
      <c r="C82" s="57"/>
      <c r="D82" s="198"/>
      <c r="E82" s="198"/>
      <c r="F82" s="198"/>
      <c r="G82" s="198"/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316"/>
    </row>
    <row r="83" spans="1:25" s="177" customFormat="1" ht="12.75" customHeight="1">
      <c r="A83" s="317"/>
      <c r="B83" s="159" t="s">
        <v>56</v>
      </c>
      <c r="C83" s="47" t="str">
        <f>'ПР4. 19.ПП4.Благ.2.Мер.'!C14</f>
        <v>009</v>
      </c>
      <c r="D83" s="47" t="str">
        <f>'ПР4. 19.ПП4.Благ.2.Мер.'!D14</f>
        <v>05</v>
      </c>
      <c r="E83" s="47" t="str">
        <f>'ПР4. 19.ПП4.Благ.2.Мер.'!E14</f>
        <v>03</v>
      </c>
      <c r="F83" s="57">
        <f>'ПР4. 19.ПП4.Благ.2.Мер.'!F14</f>
        <v>1240000060</v>
      </c>
      <c r="G83" s="57">
        <f>'ПР4. 19.ПП4.Благ.2.Мер.'!G14</f>
        <v>244</v>
      </c>
      <c r="H83" s="47">
        <f>'ПР4. 19.ПП4.Благ.2.Мер.'!H14</f>
        <v>100000</v>
      </c>
      <c r="I83" s="47">
        <f>'ПР4. 19.ПП4.Благ.2.Мер.'!I14</f>
        <v>100000</v>
      </c>
      <c r="J83" s="47">
        <f>'ПР4. 19.ПП4.Благ.2.Мер.'!J14</f>
        <v>100000</v>
      </c>
      <c r="K83" s="47">
        <f>'ПР4. 19.ПП4.Благ.2.Мер.'!K14</f>
        <v>300000</v>
      </c>
      <c r="L83" s="47">
        <v>100000</v>
      </c>
      <c r="M83" s="47">
        <v>18850</v>
      </c>
      <c r="N83" s="47">
        <v>0</v>
      </c>
      <c r="O83" s="47">
        <v>0</v>
      </c>
      <c r="P83" s="47">
        <v>0</v>
      </c>
      <c r="Q83" s="47">
        <v>0</v>
      </c>
      <c r="R83" s="47">
        <v>100000</v>
      </c>
      <c r="S83" s="47"/>
      <c r="T83" s="47">
        <f>R83</f>
        <v>100000</v>
      </c>
      <c r="U83" s="47"/>
      <c r="V83" s="47">
        <f>'ПР4. 19.ПП4.Благ.2.Мер.'!I14</f>
        <v>100000</v>
      </c>
      <c r="W83" s="47">
        <f>'ПР4. 19.ПП4.Благ.2.Мер.'!J14</f>
        <v>100000</v>
      </c>
      <c r="X83" s="316"/>
    </row>
    <row r="84" spans="1:25">
      <c r="A84" s="317" t="s">
        <v>115</v>
      </c>
      <c r="B84" s="211" t="s">
        <v>127</v>
      </c>
      <c r="C84" s="199" t="s">
        <v>129</v>
      </c>
      <c r="D84" s="199" t="s">
        <v>129</v>
      </c>
      <c r="E84" s="199" t="s">
        <v>129</v>
      </c>
      <c r="F84" s="197">
        <f>F86</f>
        <v>1240000070</v>
      </c>
      <c r="G84" s="199" t="s">
        <v>129</v>
      </c>
      <c r="H84" s="77">
        <f>H86</f>
        <v>28789380</v>
      </c>
      <c r="I84" s="77">
        <f t="shared" ref="I84:W84" si="71">I86</f>
        <v>28789380</v>
      </c>
      <c r="J84" s="77">
        <f t="shared" si="71"/>
        <v>28789380</v>
      </c>
      <c r="K84" s="77">
        <f t="shared" si="71"/>
        <v>86368140</v>
      </c>
      <c r="L84" s="77">
        <f t="shared" si="71"/>
        <v>28789380</v>
      </c>
      <c r="M84" s="77">
        <f t="shared" si="71"/>
        <v>28789281.84</v>
      </c>
      <c r="N84" s="77">
        <f t="shared" si="71"/>
        <v>4620000</v>
      </c>
      <c r="O84" s="77">
        <f t="shared" si="71"/>
        <v>4606021.03</v>
      </c>
      <c r="P84" s="77">
        <f t="shared" si="71"/>
        <v>16882501.84</v>
      </c>
      <c r="Q84" s="77">
        <f t="shared" si="71"/>
        <v>16780640.960000001</v>
      </c>
      <c r="R84" s="77">
        <f t="shared" si="71"/>
        <v>23020994.710000001</v>
      </c>
      <c r="S84" s="77"/>
      <c r="T84" s="77">
        <f t="shared" si="71"/>
        <v>28789380</v>
      </c>
      <c r="U84" s="77"/>
      <c r="V84" s="77">
        <f t="shared" si="71"/>
        <v>28789380</v>
      </c>
      <c r="W84" s="77">
        <f t="shared" si="71"/>
        <v>28789380</v>
      </c>
      <c r="X84" s="316"/>
    </row>
    <row r="85" spans="1:25" s="177" customFormat="1" ht="12.75" customHeight="1">
      <c r="A85" s="317"/>
      <c r="B85" s="159" t="s">
        <v>163</v>
      </c>
      <c r="C85" s="57"/>
      <c r="D85" s="198"/>
      <c r="E85" s="198"/>
      <c r="F85" s="198"/>
      <c r="G85" s="198"/>
      <c r="H85" s="47"/>
      <c r="I85" s="47"/>
      <c r="J85" s="47"/>
      <c r="K85" s="47"/>
      <c r="L85" s="47"/>
      <c r="M85" s="47"/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316"/>
    </row>
    <row r="86" spans="1:25" s="177" customFormat="1" ht="12.75" customHeight="1">
      <c r="A86" s="317"/>
      <c r="B86" s="159" t="s">
        <v>56</v>
      </c>
      <c r="C86" s="47" t="str">
        <f>'ПР4. 19.ПП4.Благ.2.Мер.'!C15</f>
        <v>009</v>
      </c>
      <c r="D86" s="47" t="str">
        <f>'ПР4. 19.ПП4.Благ.2.Мер.'!D15</f>
        <v>05</v>
      </c>
      <c r="E86" s="47" t="str">
        <f>'ПР4. 19.ПП4.Благ.2.Мер.'!E15</f>
        <v>03</v>
      </c>
      <c r="F86" s="197">
        <f>'ПР4. 19.ПП4.Благ.2.Мер.'!F15</f>
        <v>1240000070</v>
      </c>
      <c r="G86" s="57">
        <f>'ПР4. 19.ПП4.Благ.2.Мер.'!G15</f>
        <v>244</v>
      </c>
      <c r="H86" s="47">
        <f>'ПР4. 19.ПП4.Благ.2.Мер.'!H15</f>
        <v>28789380</v>
      </c>
      <c r="I86" s="47">
        <f>'ПР4. 19.ПП4.Благ.2.Мер.'!I15</f>
        <v>28789380</v>
      </c>
      <c r="J86" s="47">
        <f>'ПР4. 19.ПП4.Благ.2.Мер.'!J15</f>
        <v>28789380</v>
      </c>
      <c r="K86" s="47">
        <f>'ПР4. 19.ПП4.Благ.2.Мер.'!K15</f>
        <v>86368140</v>
      </c>
      <c r="L86" s="47">
        <v>28789380</v>
      </c>
      <c r="M86" s="47">
        <v>28789281.84</v>
      </c>
      <c r="N86" s="47">
        <v>4620000</v>
      </c>
      <c r="O86" s="47">
        <v>4606021.03</v>
      </c>
      <c r="P86" s="47">
        <f>N86+12262501.84</f>
        <v>16882501.84</v>
      </c>
      <c r="Q86" s="47">
        <v>16780640.960000001</v>
      </c>
      <c r="R86" s="47">
        <f>P86+6138492.87</f>
        <v>23020994.710000001</v>
      </c>
      <c r="S86" s="47"/>
      <c r="T86" s="47">
        <f>H86</f>
        <v>28789380</v>
      </c>
      <c r="U86" s="47"/>
      <c r="V86" s="47">
        <f>'ПР4. 19.ПП4.Благ.2.Мер.'!I15</f>
        <v>28789380</v>
      </c>
      <c r="W86" s="47">
        <f>'ПР4. 19.ПП4.Благ.2.Мер.'!J15</f>
        <v>28789380</v>
      </c>
      <c r="X86" s="316"/>
    </row>
    <row r="87" spans="1:25">
      <c r="B87" s="217"/>
      <c r="C87" s="200"/>
      <c r="D87" s="200"/>
      <c r="E87" s="200"/>
      <c r="F87" s="200"/>
      <c r="G87" s="200"/>
      <c r="H87" s="201"/>
      <c r="I87" s="201"/>
      <c r="J87" s="201"/>
      <c r="K87" s="201"/>
    </row>
    <row r="88" spans="1:25">
      <c r="B88" s="217"/>
      <c r="C88" s="200"/>
      <c r="D88" s="200"/>
      <c r="E88" s="200"/>
      <c r="F88" s="200"/>
      <c r="G88" s="200"/>
      <c r="H88" s="201"/>
      <c r="I88" s="201"/>
      <c r="J88" s="201"/>
      <c r="K88" s="201"/>
    </row>
    <row r="89" spans="1:25" s="216" customFormat="1">
      <c r="C89" s="192"/>
      <c r="D89" s="192"/>
      <c r="E89" s="192"/>
      <c r="F89" s="192"/>
      <c r="G89" s="192"/>
      <c r="H89" s="52"/>
      <c r="I89" s="52"/>
      <c r="J89" s="52"/>
      <c r="K89" s="52"/>
      <c r="L89" s="52"/>
      <c r="M89" s="52"/>
      <c r="N89" s="52"/>
      <c r="O89" s="52"/>
      <c r="Q89" s="52"/>
      <c r="R89" s="52"/>
      <c r="S89" s="52"/>
      <c r="T89" s="52"/>
      <c r="U89" s="52"/>
      <c r="Y89" s="36"/>
    </row>
    <row r="90" spans="1:25" s="216" customFormat="1" ht="15" customHeight="1">
      <c r="B90" s="218" t="s">
        <v>14</v>
      </c>
      <c r="C90" s="202"/>
      <c r="D90" s="202"/>
      <c r="E90" s="202"/>
      <c r="F90" s="202"/>
      <c r="G90" s="203"/>
      <c r="H90" s="204"/>
      <c r="I90" s="324" t="s">
        <v>13</v>
      </c>
      <c r="J90" s="324"/>
      <c r="K90" s="52"/>
      <c r="L90" s="52"/>
      <c r="M90" s="52"/>
      <c r="N90" s="52"/>
      <c r="O90" s="52"/>
      <c r="P90" s="52" t="s">
        <v>159</v>
      </c>
      <c r="Q90" s="52"/>
      <c r="R90" s="52"/>
      <c r="S90" s="52"/>
      <c r="T90" s="52"/>
      <c r="U90" s="52"/>
      <c r="Y90" s="36"/>
    </row>
  </sheetData>
  <mergeCells count="58">
    <mergeCell ref="I1:K1"/>
    <mergeCell ref="X51:X53"/>
    <mergeCell ref="A75:A77"/>
    <mergeCell ref="X10:X12"/>
    <mergeCell ref="T1:X1"/>
    <mergeCell ref="L3:W3"/>
    <mergeCell ref="X3:X6"/>
    <mergeCell ref="L4:M5"/>
    <mergeCell ref="N4:U4"/>
    <mergeCell ref="V4:W5"/>
    <mergeCell ref="N5:O5"/>
    <mergeCell ref="P5:Q5"/>
    <mergeCell ref="R5:S5"/>
    <mergeCell ref="T5:U5"/>
    <mergeCell ref="L2:X2"/>
    <mergeCell ref="B3:B6"/>
    <mergeCell ref="H3:K5"/>
    <mergeCell ref="B2:K2"/>
    <mergeCell ref="C3:G5"/>
    <mergeCell ref="A3:A6"/>
    <mergeCell ref="I90:J90"/>
    <mergeCell ref="A25:A27"/>
    <mergeCell ref="A45:A47"/>
    <mergeCell ref="A37:A39"/>
    <mergeCell ref="A34:A36"/>
    <mergeCell ref="A28:A30"/>
    <mergeCell ref="A62:A64"/>
    <mergeCell ref="A81:A83"/>
    <mergeCell ref="A56:A58"/>
    <mergeCell ref="A59:A61"/>
    <mergeCell ref="A51:A53"/>
    <mergeCell ref="A78:A80"/>
    <mergeCell ref="X28:X30"/>
    <mergeCell ref="A10:A12"/>
    <mergeCell ref="A22:A24"/>
    <mergeCell ref="X25:X27"/>
    <mergeCell ref="X37:X39"/>
    <mergeCell ref="X34:X36"/>
    <mergeCell ref="A19:A21"/>
    <mergeCell ref="A31:A33"/>
    <mergeCell ref="X31:X33"/>
    <mergeCell ref="A13:A15"/>
    <mergeCell ref="A16:A18"/>
    <mergeCell ref="X40:X50"/>
    <mergeCell ref="A84:A86"/>
    <mergeCell ref="A42:A44"/>
    <mergeCell ref="X81:X83"/>
    <mergeCell ref="A67:A70"/>
    <mergeCell ref="A71:A74"/>
    <mergeCell ref="X84:X86"/>
    <mergeCell ref="A48:A50"/>
    <mergeCell ref="X71:X74"/>
    <mergeCell ref="X75:X77"/>
    <mergeCell ref="X56:X58"/>
    <mergeCell ref="X59:X61"/>
    <mergeCell ref="X68:X70"/>
    <mergeCell ref="X62:X64"/>
    <mergeCell ref="X78:X80"/>
  </mergeCells>
  <conditionalFormatting sqref="H8">
    <cfRule type="cellIs" dxfId="31" priority="19" operator="notEqual">
      <formula>$H$9</formula>
    </cfRule>
  </conditionalFormatting>
  <conditionalFormatting sqref="I8">
    <cfRule type="cellIs" dxfId="30" priority="18" operator="notEqual">
      <formula>$I$9</formula>
    </cfRule>
  </conditionalFormatting>
  <conditionalFormatting sqref="J8">
    <cfRule type="cellIs" dxfId="29" priority="17" operator="notEqual">
      <formula>$J$9</formula>
    </cfRule>
  </conditionalFormatting>
  <conditionalFormatting sqref="K8">
    <cfRule type="cellIs" dxfId="28" priority="16" operator="notEqual">
      <formula>$K$9</formula>
    </cfRule>
  </conditionalFormatting>
  <conditionalFormatting sqref="H40">
    <cfRule type="cellIs" dxfId="27" priority="15" operator="notEqual">
      <formula>$H$41</formula>
    </cfRule>
  </conditionalFormatting>
  <conditionalFormatting sqref="I40">
    <cfRule type="cellIs" dxfId="26" priority="11" operator="notEqual">
      <formula>$I$41</formula>
    </cfRule>
  </conditionalFormatting>
  <conditionalFormatting sqref="J40">
    <cfRule type="cellIs" dxfId="25" priority="10" operator="notEqual">
      <formula>$J$41</formula>
    </cfRule>
  </conditionalFormatting>
  <conditionalFormatting sqref="K40">
    <cfRule type="cellIs" dxfId="24" priority="9" operator="notEqual">
      <formula>$K$41</formula>
    </cfRule>
  </conditionalFormatting>
  <conditionalFormatting sqref="H54">
    <cfRule type="cellIs" dxfId="23" priority="8" operator="notEqual">
      <formula>$H$55</formula>
    </cfRule>
  </conditionalFormatting>
  <conditionalFormatting sqref="I54">
    <cfRule type="cellIs" dxfId="22" priority="7" operator="notEqual">
      <formula>$I$55</formula>
    </cfRule>
  </conditionalFormatting>
  <conditionalFormatting sqref="J54">
    <cfRule type="cellIs" dxfId="21" priority="6" operator="notEqual">
      <formula>$J$55</formula>
    </cfRule>
  </conditionalFormatting>
  <conditionalFormatting sqref="K54">
    <cfRule type="cellIs" dxfId="20" priority="5" operator="notEqual">
      <formula>$K$55</formula>
    </cfRule>
  </conditionalFormatting>
  <conditionalFormatting sqref="H65">
    <cfRule type="cellIs" dxfId="19" priority="4" operator="notEqual">
      <formula>$H$66</formula>
    </cfRule>
  </conditionalFormatting>
  <conditionalFormatting sqref="I65">
    <cfRule type="cellIs" dxfId="18" priority="3" operator="notEqual">
      <formula>$I$66</formula>
    </cfRule>
  </conditionalFormatting>
  <conditionalFormatting sqref="J65">
    <cfRule type="cellIs" dxfId="17" priority="2" operator="notEqual">
      <formula>$J$66</formula>
    </cfRule>
  </conditionalFormatting>
  <conditionalFormatting sqref="K65">
    <cfRule type="cellIs" dxfId="16" priority="1" operator="notEqual">
      <formula>$K$66</formula>
    </cfRule>
  </conditionalFormatting>
  <printOptions horizontalCentered="1"/>
  <pageMargins left="0.19685039370078741" right="0.19685039370078741" top="0.39370078740157483" bottom="0.39370078740157483" header="0.31496062992125984" footer="0.31496062992125984"/>
  <pageSetup paperSize="9" scale="57" fitToHeight="4" orientation="portrait" r:id="rId1"/>
  <headerFooter>
    <oddHeader>&amp;C&amp;P</oddHeader>
  </headerFooter>
  <rowBreaks count="1" manualBreakCount="1">
    <brk id="39" max="10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T208"/>
  <sheetViews>
    <sheetView view="pageBreakPreview" zoomScaleNormal="100" zoomScaleSheetLayoutView="100" workbookViewId="0">
      <selection activeCell="B3" sqref="A3:P6"/>
    </sheetView>
  </sheetViews>
  <sheetFormatPr defaultColWidth="9.140625" defaultRowHeight="15"/>
  <cols>
    <col min="1" max="1" width="18.7109375" style="36" bestFit="1" customWidth="1"/>
    <col min="2" max="2" width="40.85546875" style="10" customWidth="1"/>
    <col min="3" max="3" width="32.5703125" style="9" customWidth="1"/>
    <col min="4" max="6" width="15.5703125" style="37" customWidth="1"/>
    <col min="7" max="7" width="17.28515625" style="37" customWidth="1"/>
    <col min="8" max="9" width="15.42578125" style="110" customWidth="1"/>
    <col min="10" max="10" width="14.28515625" style="110" customWidth="1"/>
    <col min="11" max="11" width="15.42578125" style="110" bestFit="1" customWidth="1"/>
    <col min="12" max="14" width="15.42578125" style="37" bestFit="1" customWidth="1"/>
    <col min="15" max="15" width="14.28515625" style="37" customWidth="1"/>
    <col min="16" max="19" width="15.5703125" style="52" bestFit="1" customWidth="1"/>
    <col min="20" max="20" width="13.7109375" style="37" bestFit="1" customWidth="1"/>
    <col min="21" max="16384" width="9.140625" style="9"/>
  </cols>
  <sheetData>
    <row r="1" spans="1:20" ht="69" customHeight="1">
      <c r="E1" s="340" t="s">
        <v>281</v>
      </c>
      <c r="F1" s="340"/>
      <c r="G1" s="340"/>
      <c r="Q1" s="341" t="s">
        <v>145</v>
      </c>
      <c r="R1" s="341"/>
      <c r="S1" s="341"/>
      <c r="T1" s="341"/>
    </row>
    <row r="2" spans="1:20" ht="42.75" customHeight="1">
      <c r="A2" s="343" t="s">
        <v>195</v>
      </c>
      <c r="B2" s="343"/>
      <c r="C2" s="343"/>
      <c r="D2" s="343"/>
      <c r="E2" s="343"/>
      <c r="F2" s="343"/>
      <c r="G2" s="343"/>
      <c r="H2" s="343" t="s">
        <v>165</v>
      </c>
      <c r="I2" s="343"/>
      <c r="J2" s="343"/>
      <c r="K2" s="343"/>
      <c r="L2" s="343"/>
      <c r="M2" s="343"/>
      <c r="N2" s="343"/>
      <c r="O2" s="343"/>
      <c r="P2" s="343"/>
      <c r="Q2" s="343"/>
      <c r="R2" s="343"/>
      <c r="S2" s="343"/>
      <c r="T2" s="343"/>
    </row>
    <row r="3" spans="1:20">
      <c r="A3" s="317" t="s">
        <v>53</v>
      </c>
      <c r="B3" s="345" t="s">
        <v>54</v>
      </c>
      <c r="C3" s="345" t="s">
        <v>240</v>
      </c>
      <c r="D3" s="317" t="s">
        <v>94</v>
      </c>
      <c r="E3" s="317"/>
      <c r="F3" s="317"/>
      <c r="G3" s="317"/>
      <c r="H3" s="317" t="s">
        <v>146</v>
      </c>
      <c r="I3" s="317"/>
      <c r="J3" s="317"/>
      <c r="K3" s="317"/>
      <c r="L3" s="317"/>
      <c r="M3" s="317"/>
      <c r="N3" s="317"/>
      <c r="O3" s="317"/>
      <c r="P3" s="317"/>
      <c r="Q3" s="317"/>
      <c r="R3" s="317"/>
      <c r="S3" s="317"/>
      <c r="T3" s="318" t="s">
        <v>147</v>
      </c>
    </row>
    <row r="4" spans="1:20">
      <c r="A4" s="317"/>
      <c r="B4" s="345"/>
      <c r="C4" s="345"/>
      <c r="D4" s="317"/>
      <c r="E4" s="317"/>
      <c r="F4" s="317"/>
      <c r="G4" s="317"/>
      <c r="H4" s="317" t="s">
        <v>279</v>
      </c>
      <c r="I4" s="317"/>
      <c r="J4" s="317" t="s">
        <v>280</v>
      </c>
      <c r="K4" s="317"/>
      <c r="L4" s="317"/>
      <c r="M4" s="317"/>
      <c r="N4" s="317"/>
      <c r="O4" s="317"/>
      <c r="P4" s="317"/>
      <c r="Q4" s="317"/>
      <c r="R4" s="321" t="s">
        <v>34</v>
      </c>
      <c r="S4" s="321"/>
      <c r="T4" s="319"/>
    </row>
    <row r="5" spans="1:20" ht="15" customHeight="1">
      <c r="A5" s="317"/>
      <c r="B5" s="345"/>
      <c r="C5" s="345"/>
      <c r="D5" s="317"/>
      <c r="E5" s="317"/>
      <c r="F5" s="317"/>
      <c r="G5" s="317"/>
      <c r="H5" s="317"/>
      <c r="I5" s="317"/>
      <c r="J5" s="328" t="s">
        <v>148</v>
      </c>
      <c r="K5" s="328"/>
      <c r="L5" s="328" t="s">
        <v>149</v>
      </c>
      <c r="M5" s="328"/>
      <c r="N5" s="328" t="s">
        <v>150</v>
      </c>
      <c r="O5" s="328"/>
      <c r="P5" s="327" t="s">
        <v>151</v>
      </c>
      <c r="Q5" s="327"/>
      <c r="R5" s="321"/>
      <c r="S5" s="321"/>
      <c r="T5" s="319"/>
    </row>
    <row r="6" spans="1:20" ht="30">
      <c r="A6" s="317"/>
      <c r="B6" s="345"/>
      <c r="C6" s="345"/>
      <c r="D6" s="208" t="s">
        <v>137</v>
      </c>
      <c r="E6" s="208" t="s">
        <v>197</v>
      </c>
      <c r="F6" s="208" t="s">
        <v>298</v>
      </c>
      <c r="G6" s="108" t="s">
        <v>4</v>
      </c>
      <c r="H6" s="108" t="s">
        <v>152</v>
      </c>
      <c r="I6" s="108" t="s">
        <v>153</v>
      </c>
      <c r="J6" s="108" t="s">
        <v>152</v>
      </c>
      <c r="K6" s="108" t="s">
        <v>153</v>
      </c>
      <c r="L6" s="108" t="s">
        <v>152</v>
      </c>
      <c r="M6" s="108" t="s">
        <v>153</v>
      </c>
      <c r="N6" s="108" t="s">
        <v>152</v>
      </c>
      <c r="O6" s="108" t="s">
        <v>153</v>
      </c>
      <c r="P6" s="109" t="s">
        <v>152</v>
      </c>
      <c r="Q6" s="109" t="s">
        <v>153</v>
      </c>
      <c r="R6" s="109" t="s">
        <v>187</v>
      </c>
      <c r="S6" s="109" t="s">
        <v>188</v>
      </c>
      <c r="T6" s="320"/>
    </row>
    <row r="7" spans="1:20" s="22" customFormat="1" ht="14.25" customHeight="1">
      <c r="A7" s="344" t="s">
        <v>52</v>
      </c>
      <c r="B7" s="344" t="s">
        <v>138</v>
      </c>
      <c r="C7" s="38" t="s">
        <v>55</v>
      </c>
      <c r="D7" s="84">
        <f>'06. Пр.1 Распределение. Отч.7'!H7</f>
        <v>415797192</v>
      </c>
      <c r="E7" s="84">
        <f>'06. Пр.1 Распределение. Отч.7'!I7</f>
        <v>264373956</v>
      </c>
      <c r="F7" s="84">
        <f>'06. Пр.1 Распределение. Отч.7'!J7</f>
        <v>264373956</v>
      </c>
      <c r="G7" s="84">
        <f>SUM(D7:F7)</f>
        <v>944545104</v>
      </c>
      <c r="H7" s="87">
        <f>SUM(H9:H13)</f>
        <v>416864972.76999998</v>
      </c>
      <c r="I7" s="87">
        <f t="shared" ref="I7:S7" si="0">SUM(I9:I13)</f>
        <v>414831668.69</v>
      </c>
      <c r="J7" s="87" t="e">
        <f t="shared" si="0"/>
        <v>#REF!</v>
      </c>
      <c r="K7" s="87" t="e">
        <f t="shared" si="0"/>
        <v>#REF!</v>
      </c>
      <c r="L7" s="87" t="e">
        <f t="shared" si="0"/>
        <v>#REF!</v>
      </c>
      <c r="M7" s="87" t="e">
        <f t="shared" ref="M7" si="1">SUM(M9:M13)</f>
        <v>#REF!</v>
      </c>
      <c r="N7" s="87" t="e">
        <f t="shared" si="0"/>
        <v>#REF!</v>
      </c>
      <c r="O7" s="87" t="e">
        <f t="shared" si="0"/>
        <v>#REF!</v>
      </c>
      <c r="P7" s="87" t="e">
        <f t="shared" si="0"/>
        <v>#REF!</v>
      </c>
      <c r="Q7" s="87" t="e">
        <f t="shared" si="0"/>
        <v>#REF!</v>
      </c>
      <c r="R7" s="87" t="e">
        <f t="shared" si="0"/>
        <v>#REF!</v>
      </c>
      <c r="S7" s="87" t="e">
        <f t="shared" si="0"/>
        <v>#REF!</v>
      </c>
      <c r="T7" s="358"/>
    </row>
    <row r="8" spans="1:20" s="22" customFormat="1" ht="14.25">
      <c r="A8" s="344"/>
      <c r="B8" s="344"/>
      <c r="C8" s="38" t="s">
        <v>44</v>
      </c>
      <c r="D8" s="84"/>
      <c r="E8" s="84"/>
      <c r="F8" s="84"/>
      <c r="G8" s="84"/>
      <c r="H8" s="85"/>
      <c r="I8" s="85"/>
      <c r="J8" s="85"/>
      <c r="K8" s="85"/>
      <c r="L8" s="86"/>
      <c r="M8" s="86"/>
      <c r="N8" s="86"/>
      <c r="O8" s="86"/>
      <c r="P8" s="84"/>
      <c r="Q8" s="84"/>
      <c r="R8" s="84"/>
      <c r="S8" s="84"/>
      <c r="T8" s="359"/>
    </row>
    <row r="9" spans="1:20" s="22" customFormat="1" ht="14.25">
      <c r="A9" s="344"/>
      <c r="B9" s="344"/>
      <c r="C9" s="69" t="s">
        <v>43</v>
      </c>
      <c r="D9" s="84">
        <f t="shared" ref="D9:F13" si="2">D16+D94+D130+D159</f>
        <v>0</v>
      </c>
      <c r="E9" s="84">
        <f t="shared" si="2"/>
        <v>0</v>
      </c>
      <c r="F9" s="84">
        <f t="shared" si="2"/>
        <v>0</v>
      </c>
      <c r="G9" s="84">
        <f t="shared" ref="G9:G13" si="3">SUM(D9:F9)</f>
        <v>0</v>
      </c>
      <c r="H9" s="87">
        <f t="shared" ref="H9:S9" si="4">H16+H94+H130+H159</f>
        <v>0</v>
      </c>
      <c r="I9" s="87">
        <f t="shared" si="4"/>
        <v>0</v>
      </c>
      <c r="J9" s="87" t="e">
        <f t="shared" si="4"/>
        <v>#REF!</v>
      </c>
      <c r="K9" s="87" t="e">
        <f t="shared" si="4"/>
        <v>#REF!</v>
      </c>
      <c r="L9" s="87" t="e">
        <f t="shared" si="4"/>
        <v>#REF!</v>
      </c>
      <c r="M9" s="87" t="e">
        <f t="shared" si="4"/>
        <v>#REF!</v>
      </c>
      <c r="N9" s="87" t="e">
        <f t="shared" si="4"/>
        <v>#REF!</v>
      </c>
      <c r="O9" s="87" t="e">
        <f t="shared" si="4"/>
        <v>#REF!</v>
      </c>
      <c r="P9" s="87" t="e">
        <f t="shared" si="4"/>
        <v>#REF!</v>
      </c>
      <c r="Q9" s="87" t="e">
        <f t="shared" si="4"/>
        <v>#REF!</v>
      </c>
      <c r="R9" s="87" t="e">
        <f t="shared" si="4"/>
        <v>#REF!</v>
      </c>
      <c r="S9" s="87" t="e">
        <f t="shared" si="4"/>
        <v>#REF!</v>
      </c>
      <c r="T9" s="359"/>
    </row>
    <row r="10" spans="1:20" s="22" customFormat="1" ht="14.25">
      <c r="A10" s="344"/>
      <c r="B10" s="344"/>
      <c r="C10" s="38" t="s">
        <v>45</v>
      </c>
      <c r="D10" s="84">
        <f t="shared" si="2"/>
        <v>0</v>
      </c>
      <c r="E10" s="84">
        <f t="shared" si="2"/>
        <v>0</v>
      </c>
      <c r="F10" s="84">
        <f t="shared" si="2"/>
        <v>0</v>
      </c>
      <c r="G10" s="84">
        <f t="shared" si="3"/>
        <v>0</v>
      </c>
      <c r="H10" s="87">
        <f t="shared" ref="H10:S10" si="5">H17+H95+H131+H160</f>
        <v>100620800</v>
      </c>
      <c r="I10" s="87">
        <f t="shared" si="5"/>
        <v>100517300</v>
      </c>
      <c r="J10" s="87" t="e">
        <f t="shared" si="5"/>
        <v>#REF!</v>
      </c>
      <c r="K10" s="87" t="e">
        <f t="shared" si="5"/>
        <v>#REF!</v>
      </c>
      <c r="L10" s="87" t="e">
        <f t="shared" si="5"/>
        <v>#REF!</v>
      </c>
      <c r="M10" s="87" t="e">
        <f t="shared" si="5"/>
        <v>#REF!</v>
      </c>
      <c r="N10" s="87" t="e">
        <f t="shared" si="5"/>
        <v>#REF!</v>
      </c>
      <c r="O10" s="87" t="e">
        <f t="shared" si="5"/>
        <v>#REF!</v>
      </c>
      <c r="P10" s="87" t="e">
        <f t="shared" si="5"/>
        <v>#REF!</v>
      </c>
      <c r="Q10" s="87" t="e">
        <f t="shared" si="5"/>
        <v>#REF!</v>
      </c>
      <c r="R10" s="87" t="e">
        <f t="shared" si="5"/>
        <v>#REF!</v>
      </c>
      <c r="S10" s="87" t="e">
        <f t="shared" si="5"/>
        <v>#REF!</v>
      </c>
      <c r="T10" s="359"/>
    </row>
    <row r="11" spans="1:20" s="22" customFormat="1" ht="14.25">
      <c r="A11" s="344"/>
      <c r="B11" s="344"/>
      <c r="C11" s="70" t="s">
        <v>46</v>
      </c>
      <c r="D11" s="84">
        <f t="shared" si="2"/>
        <v>0</v>
      </c>
      <c r="E11" s="84">
        <f t="shared" si="2"/>
        <v>0</v>
      </c>
      <c r="F11" s="84">
        <f t="shared" si="2"/>
        <v>0</v>
      </c>
      <c r="G11" s="84">
        <f t="shared" si="3"/>
        <v>0</v>
      </c>
      <c r="H11" s="87">
        <f t="shared" ref="H11:S11" si="6">H18+H96+H132+H161</f>
        <v>0</v>
      </c>
      <c r="I11" s="87">
        <f t="shared" si="6"/>
        <v>0</v>
      </c>
      <c r="J11" s="87" t="e">
        <f t="shared" si="6"/>
        <v>#REF!</v>
      </c>
      <c r="K11" s="87" t="e">
        <f t="shared" si="6"/>
        <v>#REF!</v>
      </c>
      <c r="L11" s="87" t="e">
        <f t="shared" si="6"/>
        <v>#REF!</v>
      </c>
      <c r="M11" s="87" t="e">
        <f t="shared" si="6"/>
        <v>#REF!</v>
      </c>
      <c r="N11" s="87" t="e">
        <f t="shared" si="6"/>
        <v>#REF!</v>
      </c>
      <c r="O11" s="87" t="e">
        <f t="shared" si="6"/>
        <v>#REF!</v>
      </c>
      <c r="P11" s="87" t="e">
        <f t="shared" si="6"/>
        <v>#REF!</v>
      </c>
      <c r="Q11" s="87" t="e">
        <f t="shared" si="6"/>
        <v>#REF!</v>
      </c>
      <c r="R11" s="87" t="e">
        <f t="shared" si="6"/>
        <v>#REF!</v>
      </c>
      <c r="S11" s="87" t="e">
        <f t="shared" si="6"/>
        <v>#REF!</v>
      </c>
      <c r="T11" s="359"/>
    </row>
    <row r="12" spans="1:20" s="22" customFormat="1" ht="14.25">
      <c r="A12" s="344"/>
      <c r="B12" s="344"/>
      <c r="C12" s="38" t="s">
        <v>47</v>
      </c>
      <c r="D12" s="84">
        <f t="shared" si="2"/>
        <v>415797192</v>
      </c>
      <c r="E12" s="84">
        <f t="shared" si="2"/>
        <v>264373956</v>
      </c>
      <c r="F12" s="84">
        <f t="shared" si="2"/>
        <v>264373956</v>
      </c>
      <c r="G12" s="84">
        <f t="shared" si="3"/>
        <v>944545104</v>
      </c>
      <c r="H12" s="87">
        <f t="shared" ref="H12:S12" si="7">H19+H97+H133+H162</f>
        <v>316244172.76999998</v>
      </c>
      <c r="I12" s="87">
        <f t="shared" si="7"/>
        <v>314314368.69</v>
      </c>
      <c r="J12" s="87" t="e">
        <f t="shared" si="7"/>
        <v>#REF!</v>
      </c>
      <c r="K12" s="87" t="e">
        <f t="shared" si="7"/>
        <v>#REF!</v>
      </c>
      <c r="L12" s="87" t="e">
        <f t="shared" si="7"/>
        <v>#REF!</v>
      </c>
      <c r="M12" s="87" t="e">
        <f t="shared" si="7"/>
        <v>#REF!</v>
      </c>
      <c r="N12" s="87" t="e">
        <f t="shared" si="7"/>
        <v>#REF!</v>
      </c>
      <c r="O12" s="87" t="e">
        <f t="shared" si="7"/>
        <v>#REF!</v>
      </c>
      <c r="P12" s="87" t="e">
        <f t="shared" si="7"/>
        <v>#REF!</v>
      </c>
      <c r="Q12" s="87" t="e">
        <f t="shared" si="7"/>
        <v>#REF!</v>
      </c>
      <c r="R12" s="87" t="e">
        <f t="shared" si="7"/>
        <v>#REF!</v>
      </c>
      <c r="S12" s="87" t="e">
        <f t="shared" si="7"/>
        <v>#REF!</v>
      </c>
      <c r="T12" s="359"/>
    </row>
    <row r="13" spans="1:20" s="22" customFormat="1" ht="14.25">
      <c r="A13" s="344"/>
      <c r="B13" s="344"/>
      <c r="C13" s="38" t="s">
        <v>48</v>
      </c>
      <c r="D13" s="84">
        <f t="shared" si="2"/>
        <v>0</v>
      </c>
      <c r="E13" s="84">
        <f t="shared" si="2"/>
        <v>0</v>
      </c>
      <c r="F13" s="84">
        <f t="shared" si="2"/>
        <v>0</v>
      </c>
      <c r="G13" s="84">
        <f t="shared" si="3"/>
        <v>0</v>
      </c>
      <c r="H13" s="87">
        <f t="shared" ref="H13:S13" si="8">H20+H98+H134+H163</f>
        <v>0</v>
      </c>
      <c r="I13" s="87">
        <f t="shared" si="8"/>
        <v>0</v>
      </c>
      <c r="J13" s="87" t="e">
        <f t="shared" si="8"/>
        <v>#REF!</v>
      </c>
      <c r="K13" s="87" t="e">
        <f t="shared" si="8"/>
        <v>#REF!</v>
      </c>
      <c r="L13" s="87" t="e">
        <f t="shared" si="8"/>
        <v>#REF!</v>
      </c>
      <c r="M13" s="87" t="e">
        <f t="shared" si="8"/>
        <v>#REF!</v>
      </c>
      <c r="N13" s="87" t="e">
        <f t="shared" si="8"/>
        <v>#REF!</v>
      </c>
      <c r="O13" s="87" t="e">
        <f t="shared" si="8"/>
        <v>#REF!</v>
      </c>
      <c r="P13" s="87" t="e">
        <f t="shared" si="8"/>
        <v>#REF!</v>
      </c>
      <c r="Q13" s="87" t="e">
        <f t="shared" si="8"/>
        <v>#REF!</v>
      </c>
      <c r="R13" s="87" t="e">
        <f t="shared" si="8"/>
        <v>#REF!</v>
      </c>
      <c r="S13" s="87" t="e">
        <f t="shared" si="8"/>
        <v>#REF!</v>
      </c>
      <c r="T13" s="360"/>
    </row>
    <row r="14" spans="1:20" s="43" customFormat="1">
      <c r="A14" s="335" t="s">
        <v>6</v>
      </c>
      <c r="B14" s="335" t="s">
        <v>79</v>
      </c>
      <c r="C14" s="40" t="s">
        <v>55</v>
      </c>
      <c r="D14" s="77">
        <f>D15+D16+D17+D18+D19+D20</f>
        <v>179420075</v>
      </c>
      <c r="E14" s="77">
        <f>E15+E16+E17+E18+E19+E20</f>
        <v>83496839</v>
      </c>
      <c r="F14" s="77">
        <f>F15+F16+F17+F18+F19+F20</f>
        <v>83496839</v>
      </c>
      <c r="G14" s="77">
        <f>G15+G16+G17+G18+G19+G20</f>
        <v>346413753</v>
      </c>
      <c r="H14" s="89">
        <f>'06. Пр.1 Распределение. Отч.7'!L8</f>
        <v>201403294.81</v>
      </c>
      <c r="I14" s="89">
        <f>'06. Пр.1 Распределение. Отч.7'!M8</f>
        <v>201307588.09999999</v>
      </c>
      <c r="J14" s="89" t="e">
        <f>#REF!+J22+J29+#REF!+J50+J57+#REF!+#REF!+J71+J78+J85+#REF!</f>
        <v>#REF!</v>
      </c>
      <c r="K14" s="89" t="e">
        <f>#REF!+K22+K29+#REF!+K50+K57+#REF!+#REF!+K71+K78+K85+#REF!</f>
        <v>#REF!</v>
      </c>
      <c r="L14" s="89" t="e">
        <f>#REF!+L22+L29+#REF!+L50+L57+#REF!+#REF!+L71+L78+L85+#REF!</f>
        <v>#REF!</v>
      </c>
      <c r="M14" s="89"/>
      <c r="N14" s="89" t="e">
        <f>#REF!+N22+N29+#REF!+N50+N57+#REF!+#REF!+N71+N78+N85+#REF!</f>
        <v>#REF!</v>
      </c>
      <c r="O14" s="89"/>
      <c r="P14" s="89" t="e">
        <f>#REF!+P22+P29+#REF!+P50+P57+#REF!+#REF!+P71+P78+P85+#REF!</f>
        <v>#REF!</v>
      </c>
      <c r="Q14" s="89"/>
      <c r="R14" s="89" t="e">
        <f>#REF!+R22+R29+#REF!+R50+R57+#REF!+#REF!+R71+R78+R85+#REF!</f>
        <v>#REF!</v>
      </c>
      <c r="S14" s="89" t="e">
        <f>#REF!+S22+S29+#REF!+S50+S57+#REF!+#REF!+S71+S78+S85+#REF!</f>
        <v>#REF!</v>
      </c>
      <c r="T14" s="361"/>
    </row>
    <row r="15" spans="1:20" s="43" customFormat="1">
      <c r="A15" s="335"/>
      <c r="B15" s="335"/>
      <c r="C15" s="40" t="s">
        <v>44</v>
      </c>
      <c r="D15" s="77"/>
      <c r="E15" s="77"/>
      <c r="F15" s="77"/>
      <c r="G15" s="77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89"/>
      <c r="T15" s="362"/>
    </row>
    <row r="16" spans="1:20" s="43" customFormat="1">
      <c r="A16" s="335"/>
      <c r="B16" s="335"/>
      <c r="C16" s="42" t="s">
        <v>43</v>
      </c>
      <c r="D16" s="77">
        <f>D24+D31+D38+D45+D52+D59+D66+D73+D80+D87</f>
        <v>0</v>
      </c>
      <c r="E16" s="77">
        <f t="shared" ref="E16:G16" si="9">E24+E31+E38+E45+E52+E59+E66+E73+E80+E87</f>
        <v>0</v>
      </c>
      <c r="F16" s="77">
        <f t="shared" si="9"/>
        <v>0</v>
      </c>
      <c r="G16" s="77">
        <f t="shared" si="9"/>
        <v>0</v>
      </c>
      <c r="H16" s="89">
        <v>0</v>
      </c>
      <c r="I16" s="89">
        <v>0</v>
      </c>
      <c r="J16" s="89" t="e">
        <f>#REF!+J24+J31+#REF!+J52+J59+#REF!+#REF!+J73+J80+J87+#REF!</f>
        <v>#REF!</v>
      </c>
      <c r="K16" s="89" t="e">
        <f>#REF!+K24+K31+#REF!+K52+K59+#REF!+#REF!+K73+K80+K87+#REF!</f>
        <v>#REF!</v>
      </c>
      <c r="L16" s="89" t="e">
        <f>#REF!+L24+L31+#REF!+L52+L59+#REF!+#REF!+L73+L80+L87+#REF!</f>
        <v>#REF!</v>
      </c>
      <c r="M16" s="89"/>
      <c r="N16" s="89" t="e">
        <f>#REF!+N24+N31+#REF!+N52+N59+#REF!+#REF!+N73+N80+N87+#REF!</f>
        <v>#REF!</v>
      </c>
      <c r="O16" s="89"/>
      <c r="P16" s="89" t="e">
        <f>#REF!+P24+P31+#REF!+P52+P59+#REF!+#REF!+P73+P80+P87+#REF!</f>
        <v>#REF!</v>
      </c>
      <c r="Q16" s="89"/>
      <c r="R16" s="89" t="e">
        <f>#REF!+R24+R31+#REF!+R52+R59+#REF!+#REF!+R73+R80+R87+#REF!</f>
        <v>#REF!</v>
      </c>
      <c r="S16" s="89" t="e">
        <f>#REF!+S24+S31+#REF!+S52+S59+#REF!+#REF!+S73+S80+S87+#REF!</f>
        <v>#REF!</v>
      </c>
      <c r="T16" s="362"/>
    </row>
    <row r="17" spans="1:20" s="43" customFormat="1">
      <c r="A17" s="335"/>
      <c r="B17" s="335"/>
      <c r="C17" s="40" t="s">
        <v>45</v>
      </c>
      <c r="D17" s="77">
        <f t="shared" ref="D17:G17" si="10">D25+D32+D39+D46+D53+D60+D67+D74+D81+D88</f>
        <v>0</v>
      </c>
      <c r="E17" s="77">
        <f t="shared" si="10"/>
        <v>0</v>
      </c>
      <c r="F17" s="77">
        <f t="shared" si="10"/>
        <v>0</v>
      </c>
      <c r="G17" s="77">
        <f t="shared" si="10"/>
        <v>0</v>
      </c>
      <c r="H17" s="89">
        <v>96564000</v>
      </c>
      <c r="I17" s="89">
        <v>96479000</v>
      </c>
      <c r="J17" s="89" t="e">
        <f>#REF!+J25+J32+#REF!+J53+J60+#REF!+#REF!+J74+J81+J88+#REF!</f>
        <v>#REF!</v>
      </c>
      <c r="K17" s="89" t="e">
        <f>#REF!+K25+K32+#REF!+K53+K60+#REF!+#REF!+K74+K81+K88+#REF!</f>
        <v>#REF!</v>
      </c>
      <c r="L17" s="89" t="e">
        <f>#REF!+L25+L32+#REF!+L53+L60+#REF!+#REF!+L74+L81+L88+#REF!</f>
        <v>#REF!</v>
      </c>
      <c r="M17" s="89"/>
      <c r="N17" s="89" t="e">
        <f>#REF!+N25+N32+#REF!+N53+N60+#REF!+#REF!+N74+N81+N88+#REF!</f>
        <v>#REF!</v>
      </c>
      <c r="O17" s="89"/>
      <c r="P17" s="89" t="e">
        <f>#REF!+P25+P32+#REF!+P53+P60+#REF!+#REF!+P74+P81+P88+#REF!</f>
        <v>#REF!</v>
      </c>
      <c r="Q17" s="89"/>
      <c r="R17" s="89" t="e">
        <f>#REF!+R25+R32+#REF!+R53+R60+#REF!+#REF!+R74+R81+R88+#REF!</f>
        <v>#REF!</v>
      </c>
      <c r="S17" s="89" t="e">
        <f>#REF!+S25+S32+#REF!+S53+S60+#REF!+#REF!+S74+S81+S88+#REF!</f>
        <v>#REF!</v>
      </c>
      <c r="T17" s="362"/>
    </row>
    <row r="18" spans="1:20" s="43" customFormat="1">
      <c r="A18" s="335"/>
      <c r="B18" s="335"/>
      <c r="C18" s="71" t="s">
        <v>46</v>
      </c>
      <c r="D18" s="77">
        <f t="shared" ref="D18:G18" si="11">D26+D33+D40+D47+D54+D61+D68+D75+D82+D89</f>
        <v>0</v>
      </c>
      <c r="E18" s="77">
        <f t="shared" si="11"/>
        <v>0</v>
      </c>
      <c r="F18" s="77">
        <f t="shared" si="11"/>
        <v>0</v>
      </c>
      <c r="G18" s="77">
        <f t="shared" si="11"/>
        <v>0</v>
      </c>
      <c r="H18" s="89">
        <v>0</v>
      </c>
      <c r="I18" s="89">
        <v>0</v>
      </c>
      <c r="J18" s="89" t="e">
        <f>#REF!+J26+J33+#REF!+J54+J61+#REF!+#REF!+J75+J82+J89+#REF!</f>
        <v>#REF!</v>
      </c>
      <c r="K18" s="89" t="e">
        <f>#REF!+K26+K33+#REF!+K54+K61+#REF!+#REF!+K75+K82+K89+#REF!</f>
        <v>#REF!</v>
      </c>
      <c r="L18" s="89" t="e">
        <f>#REF!+L26+L33+#REF!+L54+L61+#REF!+#REF!+L75+L82+L89+#REF!</f>
        <v>#REF!</v>
      </c>
      <c r="M18" s="89"/>
      <c r="N18" s="89" t="e">
        <f>#REF!+N26+N33+#REF!+N54+N61+#REF!+#REF!+N75+N82+N89+#REF!</f>
        <v>#REF!</v>
      </c>
      <c r="O18" s="89"/>
      <c r="P18" s="89" t="e">
        <f>#REF!+P26+P33+#REF!+P54+P61+#REF!+#REF!+P75+P82+P89+#REF!</f>
        <v>#REF!</v>
      </c>
      <c r="Q18" s="89"/>
      <c r="R18" s="89" t="e">
        <f>#REF!+R26+R33+#REF!+R54+R61+#REF!+#REF!+R75+R82+R89+#REF!</f>
        <v>#REF!</v>
      </c>
      <c r="S18" s="89" t="e">
        <f>#REF!+S26+S33+#REF!+S54+S61+#REF!+#REF!+S75+S82+S89+#REF!</f>
        <v>#REF!</v>
      </c>
      <c r="T18" s="362"/>
    </row>
    <row r="19" spans="1:20" s="43" customFormat="1">
      <c r="A19" s="335"/>
      <c r="B19" s="335"/>
      <c r="C19" s="40" t="s">
        <v>47</v>
      </c>
      <c r="D19" s="77">
        <f t="shared" ref="D19:G19" si="12">D27+D34+D41+D48+D55+D62+D69+D76+D83+D90</f>
        <v>179420075</v>
      </c>
      <c r="E19" s="77">
        <f t="shared" si="12"/>
        <v>83496839</v>
      </c>
      <c r="F19" s="77">
        <f t="shared" si="12"/>
        <v>83496839</v>
      </c>
      <c r="G19" s="77">
        <f t="shared" si="12"/>
        <v>346413753</v>
      </c>
      <c r="H19" s="89">
        <v>104839294.81</v>
      </c>
      <c r="I19" s="89">
        <v>104828588.09999999</v>
      </c>
      <c r="J19" s="89" t="e">
        <f>#REF!+J27+J34+#REF!+J55+J62+#REF!+#REF!+J76+J83+J90+#REF!</f>
        <v>#REF!</v>
      </c>
      <c r="K19" s="89" t="e">
        <f>#REF!+K27+K34+#REF!+K55+K62+#REF!+#REF!+K76+K83+K90+#REF!</f>
        <v>#REF!</v>
      </c>
      <c r="L19" s="89" t="e">
        <f>#REF!+L27+L34+#REF!+L55+L62+#REF!+#REF!+L76+L83+L90+#REF!</f>
        <v>#REF!</v>
      </c>
      <c r="M19" s="89"/>
      <c r="N19" s="89" t="e">
        <f>#REF!+N27+N34+#REF!+N55+N62+#REF!+#REF!+N76+N83+N90+#REF!</f>
        <v>#REF!</v>
      </c>
      <c r="O19" s="89"/>
      <c r="P19" s="89" t="e">
        <f>#REF!+P27+P34+#REF!+P55+P62+#REF!+#REF!+P76+P83+P90+#REF!</f>
        <v>#REF!</v>
      </c>
      <c r="Q19" s="89"/>
      <c r="R19" s="89" t="e">
        <f>#REF!+R27+R34+#REF!+R55+R62+#REF!+#REF!+R76+R83+R90+#REF!</f>
        <v>#REF!</v>
      </c>
      <c r="S19" s="89" t="e">
        <f>#REF!+S27+S34+#REF!+S55+S62+#REF!+#REF!+S76+S83+S90+#REF!</f>
        <v>#REF!</v>
      </c>
      <c r="T19" s="362"/>
    </row>
    <row r="20" spans="1:20" s="43" customFormat="1">
      <c r="A20" s="335"/>
      <c r="B20" s="335"/>
      <c r="C20" s="40" t="s">
        <v>48</v>
      </c>
      <c r="D20" s="77">
        <f t="shared" ref="D20:G20" si="13">D28+D35+D42+D49+D56+D63+D70+D77+D84+D91</f>
        <v>0</v>
      </c>
      <c r="E20" s="77">
        <f t="shared" si="13"/>
        <v>0</v>
      </c>
      <c r="F20" s="77">
        <f t="shared" si="13"/>
        <v>0</v>
      </c>
      <c r="G20" s="77">
        <f t="shared" si="13"/>
        <v>0</v>
      </c>
      <c r="H20" s="89">
        <v>0</v>
      </c>
      <c r="I20" s="89">
        <v>0</v>
      </c>
      <c r="J20" s="89" t="e">
        <f>#REF!+J28+J35+#REF!+J56+J63+#REF!+#REF!+J77+J84+J91+#REF!</f>
        <v>#REF!</v>
      </c>
      <c r="K20" s="89" t="e">
        <f>#REF!+K28+K35+#REF!+K56+K63+#REF!+#REF!+K77+K84+K91+#REF!</f>
        <v>#REF!</v>
      </c>
      <c r="L20" s="89" t="e">
        <f>#REF!+L28+L35+#REF!+L56+L63+#REF!+#REF!+L77+L84+L91+#REF!</f>
        <v>#REF!</v>
      </c>
      <c r="M20" s="89"/>
      <c r="N20" s="89" t="e">
        <f>#REF!+N28+N35+#REF!+N56+N63+#REF!+#REF!+N77+N84+N91+#REF!</f>
        <v>#REF!</v>
      </c>
      <c r="O20" s="89"/>
      <c r="P20" s="89" t="e">
        <f>#REF!+P28+P35+#REF!+P56+P63+#REF!+#REF!+P77+P84+P91+#REF!</f>
        <v>#REF!</v>
      </c>
      <c r="Q20" s="89"/>
      <c r="R20" s="89" t="e">
        <f>#REF!+R28+R35+#REF!+R56+R63+#REF!+#REF!+R77+R84+R91+#REF!</f>
        <v>#REF!</v>
      </c>
      <c r="S20" s="89" t="e">
        <f>#REF!+S28+S35+#REF!+S56+S63+#REF!+#REF!+S77+S84+S91+#REF!</f>
        <v>#REF!</v>
      </c>
      <c r="T20" s="363"/>
    </row>
    <row r="21" spans="1:20" s="264" customFormat="1" ht="13.5" hidden="1">
      <c r="A21" s="259"/>
      <c r="B21" s="259" t="s">
        <v>319</v>
      </c>
      <c r="C21" s="260"/>
      <c r="D21" s="261">
        <f>'ПР3. 10.ПП1.Дороги.2.Мер.'!H19</f>
        <v>179420075</v>
      </c>
      <c r="E21" s="261">
        <f>'ПР3. 10.ПП1.Дороги.2.Мер.'!I19</f>
        <v>83496839</v>
      </c>
      <c r="F21" s="261">
        <f>'ПР3. 10.ПП1.Дороги.2.Мер.'!J19</f>
        <v>83496839</v>
      </c>
      <c r="G21" s="261">
        <f>'ПР3. 10.ПП1.Дороги.2.Мер.'!K19</f>
        <v>346413753</v>
      </c>
      <c r="H21" s="262"/>
      <c r="I21" s="262"/>
      <c r="J21" s="262"/>
      <c r="K21" s="262"/>
      <c r="L21" s="262"/>
      <c r="M21" s="262"/>
      <c r="N21" s="262"/>
      <c r="O21" s="262"/>
      <c r="P21" s="262"/>
      <c r="Q21" s="262"/>
      <c r="R21" s="262"/>
      <c r="S21" s="262"/>
      <c r="T21" s="263"/>
    </row>
    <row r="22" spans="1:20" s="36" customFormat="1" hidden="1">
      <c r="A22" s="317" t="s">
        <v>25</v>
      </c>
      <c r="B22" s="317" t="str">
        <f>'06. Пр.1 Распределение. Отч.7'!B10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22" s="178" t="s">
        <v>55</v>
      </c>
      <c r="D22" s="77">
        <f>D24+D25+D26+D27+D28</f>
        <v>83496839</v>
      </c>
      <c r="E22" s="77">
        <f t="shared" ref="E22:S22" si="14">E24+E25+E26+E27+E28</f>
        <v>83496839</v>
      </c>
      <c r="F22" s="77">
        <f t="shared" si="14"/>
        <v>83496839</v>
      </c>
      <c r="G22" s="77">
        <f t="shared" si="14"/>
        <v>250490517</v>
      </c>
      <c r="H22" s="77">
        <f t="shared" si="14"/>
        <v>81765039.560000002</v>
      </c>
      <c r="I22" s="77">
        <f t="shared" si="14"/>
        <v>81764169.560000002</v>
      </c>
      <c r="J22" s="77">
        <f t="shared" si="14"/>
        <v>34100000</v>
      </c>
      <c r="K22" s="77">
        <f t="shared" si="14"/>
        <v>34100000</v>
      </c>
      <c r="L22" s="77">
        <f t="shared" si="14"/>
        <v>57346760.980000004</v>
      </c>
      <c r="M22" s="77"/>
      <c r="N22" s="77">
        <f t="shared" si="14"/>
        <v>71243495.150000006</v>
      </c>
      <c r="O22" s="77"/>
      <c r="P22" s="77">
        <f t="shared" si="14"/>
        <v>83496839</v>
      </c>
      <c r="Q22" s="77"/>
      <c r="R22" s="77">
        <f t="shared" si="14"/>
        <v>83496839</v>
      </c>
      <c r="S22" s="77">
        <f t="shared" si="14"/>
        <v>83496839</v>
      </c>
      <c r="T22" s="364"/>
    </row>
    <row r="23" spans="1:20" s="177" customFormat="1" ht="12.75" hidden="1">
      <c r="A23" s="316"/>
      <c r="B23" s="317"/>
      <c r="C23" s="159" t="s">
        <v>44</v>
      </c>
      <c r="D23" s="47"/>
      <c r="E23" s="47"/>
      <c r="F23" s="47"/>
      <c r="G23" s="47"/>
      <c r="H23" s="113"/>
      <c r="I23" s="113"/>
      <c r="J23" s="114"/>
      <c r="K23" s="114"/>
      <c r="L23" s="114"/>
      <c r="M23" s="114"/>
      <c r="N23" s="114"/>
      <c r="O23" s="114"/>
      <c r="P23" s="114"/>
      <c r="Q23" s="114"/>
      <c r="R23" s="114"/>
      <c r="S23" s="114"/>
      <c r="T23" s="365"/>
    </row>
    <row r="24" spans="1:20" s="177" customFormat="1" ht="12.75" hidden="1">
      <c r="A24" s="316"/>
      <c r="B24" s="317"/>
      <c r="C24" s="179" t="s">
        <v>43</v>
      </c>
      <c r="D24" s="47">
        <v>0</v>
      </c>
      <c r="E24" s="47">
        <v>0</v>
      </c>
      <c r="F24" s="47">
        <v>0</v>
      </c>
      <c r="G24" s="47">
        <v>0</v>
      </c>
      <c r="H24" s="113"/>
      <c r="I24" s="113"/>
      <c r="J24" s="113"/>
      <c r="K24" s="113"/>
      <c r="L24" s="169"/>
      <c r="M24" s="169"/>
      <c r="N24" s="169"/>
      <c r="O24" s="169"/>
      <c r="P24" s="47"/>
      <c r="Q24" s="47"/>
      <c r="R24" s="47"/>
      <c r="S24" s="47"/>
      <c r="T24" s="365"/>
    </row>
    <row r="25" spans="1:20" s="177" customFormat="1" ht="12.75" hidden="1">
      <c r="A25" s="316"/>
      <c r="B25" s="317"/>
      <c r="C25" s="159" t="s">
        <v>45</v>
      </c>
      <c r="D25" s="47">
        <v>0</v>
      </c>
      <c r="E25" s="47">
        <v>0</v>
      </c>
      <c r="F25" s="47">
        <v>0</v>
      </c>
      <c r="G25" s="47">
        <v>0</v>
      </c>
      <c r="H25" s="114"/>
      <c r="I25" s="114"/>
      <c r="J25" s="114"/>
      <c r="K25" s="114"/>
      <c r="L25" s="114"/>
      <c r="M25" s="114"/>
      <c r="N25" s="114"/>
      <c r="O25" s="114"/>
      <c r="P25" s="114"/>
      <c r="Q25" s="114"/>
      <c r="R25" s="114"/>
      <c r="S25" s="114"/>
      <c r="T25" s="365"/>
    </row>
    <row r="26" spans="1:20" s="177" customFormat="1" ht="12.75" hidden="1">
      <c r="A26" s="316"/>
      <c r="B26" s="317"/>
      <c r="C26" s="159" t="s">
        <v>46</v>
      </c>
      <c r="D26" s="47">
        <v>0</v>
      </c>
      <c r="E26" s="47">
        <v>0</v>
      </c>
      <c r="F26" s="47">
        <v>0</v>
      </c>
      <c r="G26" s="47">
        <v>0</v>
      </c>
      <c r="H26" s="113"/>
      <c r="I26" s="113"/>
      <c r="J26" s="113"/>
      <c r="K26" s="113"/>
      <c r="L26" s="49"/>
      <c r="M26" s="49"/>
      <c r="N26" s="49"/>
      <c r="O26" s="49"/>
      <c r="P26" s="46"/>
      <c r="Q26" s="46"/>
      <c r="R26" s="47"/>
      <c r="S26" s="47"/>
      <c r="T26" s="365"/>
    </row>
    <row r="27" spans="1:20" s="177" customFormat="1" ht="12.75" hidden="1">
      <c r="A27" s="316"/>
      <c r="B27" s="317"/>
      <c r="C27" s="159" t="s">
        <v>47</v>
      </c>
      <c r="D27" s="48">
        <f>'06. Пр.1 Распределение. Отч.7'!H10</f>
        <v>83496839</v>
      </c>
      <c r="E27" s="48">
        <f>'06. Пр.1 Распределение. Отч.7'!I10</f>
        <v>83496839</v>
      </c>
      <c r="F27" s="48">
        <f>'06. Пр.1 Распределение. Отч.7'!J10</f>
        <v>83496839</v>
      </c>
      <c r="G27" s="48">
        <f>'06. Пр.1 Распределение. Отч.7'!K10</f>
        <v>250490517</v>
      </c>
      <c r="H27" s="114">
        <f>'06. Пр.1 Распределение. Отч.7'!L12</f>
        <v>81765039.560000002</v>
      </c>
      <c r="I27" s="114">
        <f>'06. Пр.1 Распределение. Отч.7'!M12</f>
        <v>81764169.560000002</v>
      </c>
      <c r="J27" s="114">
        <f>'06. Пр.1 Распределение. Отч.7'!N12</f>
        <v>34100000</v>
      </c>
      <c r="K27" s="114">
        <f>'06. Пр.1 Распределение. Отч.7'!O12</f>
        <v>34100000</v>
      </c>
      <c r="L27" s="114">
        <f>'06. Пр.1 Распределение. Отч.7'!P12</f>
        <v>57346760.980000004</v>
      </c>
      <c r="M27" s="114"/>
      <c r="N27" s="114">
        <f>'06. Пр.1 Распределение. Отч.7'!R12</f>
        <v>71243495.150000006</v>
      </c>
      <c r="O27" s="114"/>
      <c r="P27" s="114">
        <f>'06. Пр.1 Распределение. Отч.7'!T12</f>
        <v>83496839</v>
      </c>
      <c r="Q27" s="114"/>
      <c r="R27" s="114">
        <f>'06. Пр.1 Распределение. Отч.7'!V12</f>
        <v>83496839</v>
      </c>
      <c r="S27" s="114">
        <f>'06. Пр.1 Распределение. Отч.7'!W12</f>
        <v>83496839</v>
      </c>
      <c r="T27" s="365"/>
    </row>
    <row r="28" spans="1:20" s="177" customFormat="1" ht="12.75" hidden="1">
      <c r="A28" s="316"/>
      <c r="B28" s="317"/>
      <c r="C28" s="159" t="s">
        <v>48</v>
      </c>
      <c r="D28" s="47">
        <v>0</v>
      </c>
      <c r="E28" s="47">
        <v>0</v>
      </c>
      <c r="F28" s="47">
        <v>0</v>
      </c>
      <c r="G28" s="47">
        <v>0</v>
      </c>
      <c r="H28" s="113"/>
      <c r="I28" s="113"/>
      <c r="J28" s="113"/>
      <c r="K28" s="113"/>
      <c r="L28" s="49"/>
      <c r="M28" s="49"/>
      <c r="N28" s="49"/>
      <c r="O28" s="49"/>
      <c r="P28" s="46"/>
      <c r="Q28" s="46"/>
      <c r="R28" s="47"/>
      <c r="S28" s="47"/>
      <c r="T28" s="366"/>
    </row>
    <row r="29" spans="1:20" s="177" customFormat="1" hidden="1">
      <c r="A29" s="317" t="s">
        <v>26</v>
      </c>
      <c r="B29" s="317" t="str">
        <f>'ПР3. 10.ПП1.Дороги.2.Мер.'!A10</f>
        <v>Реконструкция автомобильных дорог местного значения с целью обустройства пешеходных переходов на них за счет средств муниципального дорожного фонда</v>
      </c>
      <c r="C29" s="178" t="s">
        <v>55</v>
      </c>
      <c r="D29" s="77">
        <f>D31+D32+D33+D34+D35</f>
        <v>1750000</v>
      </c>
      <c r="E29" s="77">
        <f t="shared" ref="E29:S29" si="15">E31+E32+E33+E34+E35</f>
        <v>0</v>
      </c>
      <c r="F29" s="77">
        <f t="shared" si="15"/>
        <v>0</v>
      </c>
      <c r="G29" s="77">
        <f t="shared" si="15"/>
        <v>1750000</v>
      </c>
      <c r="H29" s="77">
        <f t="shared" si="15"/>
        <v>5000000</v>
      </c>
      <c r="I29" s="77">
        <f t="shared" si="15"/>
        <v>4998730.0999999996</v>
      </c>
      <c r="J29" s="77">
        <f t="shared" si="15"/>
        <v>0</v>
      </c>
      <c r="K29" s="77">
        <f t="shared" si="15"/>
        <v>0</v>
      </c>
      <c r="L29" s="77">
        <f t="shared" si="15"/>
        <v>0</v>
      </c>
      <c r="M29" s="77"/>
      <c r="N29" s="77">
        <f t="shared" si="15"/>
        <v>5000</v>
      </c>
      <c r="O29" s="77"/>
      <c r="P29" s="77">
        <f t="shared" si="15"/>
        <v>5000</v>
      </c>
      <c r="Q29" s="77"/>
      <c r="R29" s="77">
        <f t="shared" si="15"/>
        <v>0</v>
      </c>
      <c r="S29" s="77">
        <f t="shared" si="15"/>
        <v>0</v>
      </c>
      <c r="T29" s="191"/>
    </row>
    <row r="30" spans="1:20" s="177" customFormat="1" hidden="1">
      <c r="A30" s="316"/>
      <c r="B30" s="317"/>
      <c r="C30" s="159" t="s">
        <v>44</v>
      </c>
      <c r="D30" s="47"/>
      <c r="E30" s="47"/>
      <c r="F30" s="47"/>
      <c r="G30" s="47"/>
      <c r="H30" s="113"/>
      <c r="I30" s="113"/>
      <c r="J30" s="113"/>
      <c r="K30" s="113"/>
      <c r="L30" s="49"/>
      <c r="M30" s="49"/>
      <c r="N30" s="49"/>
      <c r="O30" s="49"/>
      <c r="P30" s="46"/>
      <c r="Q30" s="46"/>
      <c r="R30" s="47"/>
      <c r="S30" s="47"/>
      <c r="T30" s="191"/>
    </row>
    <row r="31" spans="1:20" s="177" customFormat="1" hidden="1">
      <c r="A31" s="316"/>
      <c r="B31" s="317"/>
      <c r="C31" s="179" t="s">
        <v>43</v>
      </c>
      <c r="D31" s="47">
        <v>0</v>
      </c>
      <c r="E31" s="47">
        <v>0</v>
      </c>
      <c r="F31" s="47">
        <v>0</v>
      </c>
      <c r="G31" s="47">
        <v>0</v>
      </c>
      <c r="H31" s="113"/>
      <c r="I31" s="113"/>
      <c r="J31" s="113"/>
      <c r="K31" s="113"/>
      <c r="L31" s="49"/>
      <c r="M31" s="49"/>
      <c r="N31" s="49"/>
      <c r="O31" s="49"/>
      <c r="P31" s="46"/>
      <c r="Q31" s="46"/>
      <c r="R31" s="47"/>
      <c r="S31" s="47"/>
      <c r="T31" s="191"/>
    </row>
    <row r="32" spans="1:20" s="177" customFormat="1" hidden="1">
      <c r="A32" s="316"/>
      <c r="B32" s="317"/>
      <c r="C32" s="159" t="s">
        <v>45</v>
      </c>
      <c r="D32" s="47">
        <v>0</v>
      </c>
      <c r="E32" s="47">
        <v>0</v>
      </c>
      <c r="F32" s="47">
        <v>0</v>
      </c>
      <c r="G32" s="47">
        <v>0</v>
      </c>
      <c r="H32" s="113"/>
      <c r="I32" s="113"/>
      <c r="J32" s="113"/>
      <c r="K32" s="113"/>
      <c r="L32" s="49"/>
      <c r="M32" s="49"/>
      <c r="N32" s="49"/>
      <c r="O32" s="49"/>
      <c r="P32" s="46"/>
      <c r="Q32" s="46"/>
      <c r="R32" s="47"/>
      <c r="S32" s="47"/>
      <c r="T32" s="191"/>
    </row>
    <row r="33" spans="1:20" s="177" customFormat="1" hidden="1">
      <c r="A33" s="316"/>
      <c r="B33" s="317"/>
      <c r="C33" s="159" t="s">
        <v>46</v>
      </c>
      <c r="D33" s="47">
        <v>0</v>
      </c>
      <c r="E33" s="47">
        <v>0</v>
      </c>
      <c r="F33" s="47">
        <v>0</v>
      </c>
      <c r="G33" s="47">
        <v>0</v>
      </c>
      <c r="H33" s="113"/>
      <c r="I33" s="113"/>
      <c r="J33" s="113"/>
      <c r="K33" s="113"/>
      <c r="L33" s="49"/>
      <c r="M33" s="49"/>
      <c r="N33" s="49"/>
      <c r="O33" s="49"/>
      <c r="P33" s="46"/>
      <c r="Q33" s="46"/>
      <c r="R33" s="47"/>
      <c r="S33" s="47"/>
      <c r="T33" s="191"/>
    </row>
    <row r="34" spans="1:20" s="177" customFormat="1" hidden="1">
      <c r="A34" s="316"/>
      <c r="B34" s="317"/>
      <c r="C34" s="159" t="s">
        <v>47</v>
      </c>
      <c r="D34" s="48">
        <f>'ПР3. 10.ПП1.Дороги.2.Мер.'!H10</f>
        <v>1750000</v>
      </c>
      <c r="E34" s="48">
        <f>'ПР3. 10.ПП1.Дороги.2.Мер.'!I10</f>
        <v>0</v>
      </c>
      <c r="F34" s="48">
        <f>'ПР3. 10.ПП1.Дороги.2.Мер.'!J10</f>
        <v>0</v>
      </c>
      <c r="G34" s="48">
        <f>'ПР3. 10.ПП1.Дороги.2.Мер.'!K10</f>
        <v>1750000</v>
      </c>
      <c r="H34" s="114">
        <f>'06. Пр.1 Распределение. Отч.7'!L15</f>
        <v>5000000</v>
      </c>
      <c r="I34" s="114">
        <f>'06. Пр.1 Распределение. Отч.7'!M15</f>
        <v>4998730.0999999996</v>
      </c>
      <c r="J34" s="114">
        <f>'06. Пр.1 Распределение. Отч.7'!N15</f>
        <v>0</v>
      </c>
      <c r="K34" s="114">
        <f>'06. Пр.1 Распределение. Отч.7'!O15</f>
        <v>0</v>
      </c>
      <c r="L34" s="114">
        <f>'06. Пр.1 Распределение. Отч.7'!P15</f>
        <v>0</v>
      </c>
      <c r="M34" s="114">
        <f>'06. Пр.1 Распределение. Отч.7'!Q15</f>
        <v>0</v>
      </c>
      <c r="N34" s="114">
        <f>'06. Пр.1 Распределение. Отч.7'!R15</f>
        <v>5000</v>
      </c>
      <c r="O34" s="114">
        <f>'06. Пр.1 Распределение. Отч.7'!S15</f>
        <v>0</v>
      </c>
      <c r="P34" s="114">
        <f>'06. Пр.1 Распределение. Отч.7'!T15</f>
        <v>5000</v>
      </c>
      <c r="Q34" s="114">
        <f>'06. Пр.1 Распределение. Отч.7'!U15</f>
        <v>0</v>
      </c>
      <c r="R34" s="114">
        <f>'06. Пр.1 Распределение. Отч.7'!V15</f>
        <v>0</v>
      </c>
      <c r="S34" s="114">
        <f>'06. Пр.1 Распределение. Отч.7'!W15</f>
        <v>0</v>
      </c>
      <c r="T34" s="191"/>
    </row>
    <row r="35" spans="1:20" s="177" customFormat="1" hidden="1">
      <c r="A35" s="316"/>
      <c r="B35" s="317"/>
      <c r="C35" s="159" t="s">
        <v>48</v>
      </c>
      <c r="D35" s="47">
        <v>0</v>
      </c>
      <c r="E35" s="47">
        <v>0</v>
      </c>
      <c r="F35" s="47">
        <v>0</v>
      </c>
      <c r="G35" s="47">
        <v>0</v>
      </c>
      <c r="H35" s="113"/>
      <c r="I35" s="113"/>
      <c r="J35" s="113"/>
      <c r="K35" s="113"/>
      <c r="L35" s="49"/>
      <c r="M35" s="49"/>
      <c r="N35" s="49"/>
      <c r="O35" s="49"/>
      <c r="P35" s="46"/>
      <c r="Q35" s="46"/>
      <c r="R35" s="47"/>
      <c r="S35" s="47"/>
      <c r="T35" s="221"/>
    </row>
    <row r="36" spans="1:20" s="177" customFormat="1" ht="15" hidden="1" customHeight="1">
      <c r="A36" s="318" t="s">
        <v>27</v>
      </c>
      <c r="B36" s="317" t="str">
        <f>'ПР3. 10.ПП1.Дороги.2.Мер.'!A11</f>
        <v>Строительство внутриквартального проезда пр. Ленинградский - ул. Царевского за счет средств муниципального дорожного фонда</v>
      </c>
      <c r="C36" s="178" t="s">
        <v>55</v>
      </c>
      <c r="D36" s="77">
        <f>D38+D39+D40+D41+D42</f>
        <v>3000000</v>
      </c>
      <c r="E36" s="77">
        <f t="shared" ref="E36:L36" si="16">E38+E39+E40+E41+E42</f>
        <v>0</v>
      </c>
      <c r="F36" s="77">
        <f t="shared" si="16"/>
        <v>0</v>
      </c>
      <c r="G36" s="77">
        <f t="shared" si="16"/>
        <v>3000000</v>
      </c>
      <c r="H36" s="77">
        <f t="shared" si="16"/>
        <v>10000000</v>
      </c>
      <c r="I36" s="77">
        <f t="shared" si="16"/>
        <v>9950000</v>
      </c>
      <c r="J36" s="77">
        <f t="shared" si="16"/>
        <v>0</v>
      </c>
      <c r="K36" s="77">
        <f t="shared" si="16"/>
        <v>0</v>
      </c>
      <c r="L36" s="77">
        <f t="shared" si="16"/>
        <v>0</v>
      </c>
      <c r="M36" s="77"/>
      <c r="N36" s="77">
        <f t="shared" ref="N36" si="17">N38+N39+N40+N41+N42</f>
        <v>5000000</v>
      </c>
      <c r="O36" s="77"/>
      <c r="P36" s="77">
        <f t="shared" ref="P36" si="18">P38+P39+P40+P41+P42</f>
        <v>5000000</v>
      </c>
      <c r="Q36" s="77"/>
      <c r="R36" s="77" t="e">
        <f t="shared" ref="R36:S36" si="19">R38+R39+R40+R41+R42</f>
        <v>#REF!</v>
      </c>
      <c r="S36" s="77" t="e">
        <f t="shared" si="19"/>
        <v>#REF!</v>
      </c>
      <c r="T36" s="227"/>
    </row>
    <row r="37" spans="1:20" s="177" customFormat="1" hidden="1">
      <c r="A37" s="319"/>
      <c r="B37" s="317"/>
      <c r="C37" s="159" t="s">
        <v>44</v>
      </c>
      <c r="D37" s="47"/>
      <c r="E37" s="47"/>
      <c r="F37" s="47"/>
      <c r="G37" s="47"/>
      <c r="H37" s="113"/>
      <c r="I37" s="113"/>
      <c r="J37" s="113"/>
      <c r="K37" s="113"/>
      <c r="L37" s="49"/>
      <c r="M37" s="49"/>
      <c r="N37" s="49"/>
      <c r="O37" s="49"/>
      <c r="P37" s="46"/>
      <c r="Q37" s="46"/>
      <c r="R37" s="47"/>
      <c r="S37" s="47"/>
      <c r="T37" s="227"/>
    </row>
    <row r="38" spans="1:20" s="177" customFormat="1" hidden="1">
      <c r="A38" s="319"/>
      <c r="B38" s="317"/>
      <c r="C38" s="179" t="s">
        <v>43</v>
      </c>
      <c r="D38" s="47">
        <v>0</v>
      </c>
      <c r="E38" s="47">
        <v>0</v>
      </c>
      <c r="F38" s="47">
        <v>0</v>
      </c>
      <c r="G38" s="47">
        <v>0</v>
      </c>
      <c r="H38" s="113"/>
      <c r="I38" s="113"/>
      <c r="J38" s="113"/>
      <c r="K38" s="113"/>
      <c r="L38" s="49"/>
      <c r="M38" s="49"/>
      <c r="N38" s="49"/>
      <c r="O38" s="49"/>
      <c r="P38" s="46"/>
      <c r="Q38" s="46"/>
      <c r="R38" s="47"/>
      <c r="S38" s="47"/>
      <c r="T38" s="227"/>
    </row>
    <row r="39" spans="1:20" s="177" customFormat="1" hidden="1">
      <c r="A39" s="319"/>
      <c r="B39" s="317"/>
      <c r="C39" s="159" t="s">
        <v>45</v>
      </c>
      <c r="D39" s="47">
        <v>0</v>
      </c>
      <c r="E39" s="47">
        <v>0</v>
      </c>
      <c r="F39" s="47">
        <v>0</v>
      </c>
      <c r="G39" s="47">
        <v>0</v>
      </c>
      <c r="H39" s="113"/>
      <c r="I39" s="113"/>
      <c r="J39" s="113"/>
      <c r="K39" s="113"/>
      <c r="L39" s="49"/>
      <c r="M39" s="49"/>
      <c r="N39" s="49"/>
      <c r="O39" s="49"/>
      <c r="P39" s="46"/>
      <c r="Q39" s="46"/>
      <c r="R39" s="47"/>
      <c r="S39" s="47"/>
      <c r="T39" s="227"/>
    </row>
    <row r="40" spans="1:20" s="177" customFormat="1" hidden="1">
      <c r="A40" s="319"/>
      <c r="B40" s="317"/>
      <c r="C40" s="159" t="s">
        <v>46</v>
      </c>
      <c r="D40" s="47">
        <v>0</v>
      </c>
      <c r="E40" s="47">
        <v>0</v>
      </c>
      <c r="F40" s="47">
        <v>0</v>
      </c>
      <c r="G40" s="47">
        <v>0</v>
      </c>
      <c r="H40" s="113"/>
      <c r="I40" s="113"/>
      <c r="J40" s="113"/>
      <c r="K40" s="113"/>
      <c r="L40" s="49"/>
      <c r="M40" s="49"/>
      <c r="N40" s="49"/>
      <c r="O40" s="49"/>
      <c r="P40" s="46"/>
      <c r="Q40" s="46"/>
      <c r="R40" s="47"/>
      <c r="S40" s="47"/>
      <c r="T40" s="227"/>
    </row>
    <row r="41" spans="1:20" s="177" customFormat="1" hidden="1">
      <c r="A41" s="319"/>
      <c r="B41" s="317"/>
      <c r="C41" s="159" t="s">
        <v>47</v>
      </c>
      <c r="D41" s="48">
        <f>'ПР3. 10.ПП1.Дороги.2.Мер.'!H11</f>
        <v>3000000</v>
      </c>
      <c r="E41" s="48">
        <f>'ПР3. 10.ПП1.Дороги.2.Мер.'!I11</f>
        <v>0</v>
      </c>
      <c r="F41" s="48">
        <f>'ПР3. 10.ПП1.Дороги.2.Мер.'!J11</f>
        <v>0</v>
      </c>
      <c r="G41" s="48">
        <f>'ПР3. 10.ПП1.Дороги.2.Мер.'!K11</f>
        <v>3000000</v>
      </c>
      <c r="H41" s="114">
        <f>'06. Пр.1 Распределение. Отч.7'!L22</f>
        <v>10000000</v>
      </c>
      <c r="I41" s="114">
        <f>'06. Пр.1 Распределение. Отч.7'!M22</f>
        <v>9950000</v>
      </c>
      <c r="J41" s="114">
        <f>'06. Пр.1 Распределение. Отч.7'!N22</f>
        <v>0</v>
      </c>
      <c r="K41" s="114">
        <f>'06. Пр.1 Распределение. Отч.7'!O22</f>
        <v>0</v>
      </c>
      <c r="L41" s="114">
        <f>'06. Пр.1 Распределение. Отч.7'!P22</f>
        <v>0</v>
      </c>
      <c r="M41" s="114">
        <f>'06. Пр.1 Распределение. Отч.7'!Q22</f>
        <v>0</v>
      </c>
      <c r="N41" s="114">
        <f>'06. Пр.1 Распределение. Отч.7'!R22</f>
        <v>5000000</v>
      </c>
      <c r="O41" s="114">
        <f>'06. Пр.1 Распределение. Отч.7'!S22</f>
        <v>0</v>
      </c>
      <c r="P41" s="114">
        <f>'06. Пр.1 Распределение. Отч.7'!T22</f>
        <v>5000000</v>
      </c>
      <c r="Q41" s="114">
        <f>'06. Пр.1 Распределение. Отч.7'!U22</f>
        <v>0</v>
      </c>
      <c r="R41" s="114" t="e">
        <f>'06. Пр.1 Распределение. Отч.7'!V22</f>
        <v>#REF!</v>
      </c>
      <c r="S41" s="114" t="e">
        <f>'06. Пр.1 Распределение. Отч.7'!W22</f>
        <v>#REF!</v>
      </c>
      <c r="T41" s="227"/>
    </row>
    <row r="42" spans="1:20" s="177" customFormat="1" hidden="1">
      <c r="A42" s="320"/>
      <c r="B42" s="317"/>
      <c r="C42" s="159" t="s">
        <v>48</v>
      </c>
      <c r="D42" s="47">
        <v>0</v>
      </c>
      <c r="E42" s="47">
        <v>0</v>
      </c>
      <c r="F42" s="47">
        <v>0</v>
      </c>
      <c r="G42" s="47">
        <v>0</v>
      </c>
      <c r="H42" s="113"/>
      <c r="I42" s="113"/>
      <c r="J42" s="113"/>
      <c r="K42" s="113"/>
      <c r="L42" s="49"/>
      <c r="M42" s="49"/>
      <c r="N42" s="49"/>
      <c r="O42" s="49"/>
      <c r="P42" s="46"/>
      <c r="Q42" s="46"/>
      <c r="R42" s="47"/>
      <c r="S42" s="47"/>
      <c r="T42" s="227"/>
    </row>
    <row r="43" spans="1:20" s="177" customFormat="1" hidden="1">
      <c r="A43" s="317" t="s">
        <v>95</v>
      </c>
      <c r="B43" s="317" t="str">
        <f>'ПР3. 10.ПП1.Дороги.2.Мер.'!A12</f>
        <v>Проведение обследования и диагностика мостовых сооружений за счет средств муниципального дорожного фонда</v>
      </c>
      <c r="C43" s="178" t="s">
        <v>55</v>
      </c>
      <c r="D43" s="77">
        <f>D45+D46+D47+D48+D49</f>
        <v>1450000</v>
      </c>
      <c r="E43" s="77">
        <f t="shared" ref="E43:L43" si="20">E45+E46+E47+E48+E49</f>
        <v>0</v>
      </c>
      <c r="F43" s="77">
        <f t="shared" si="20"/>
        <v>0</v>
      </c>
      <c r="G43" s="77">
        <f t="shared" si="20"/>
        <v>1450000</v>
      </c>
      <c r="H43" s="77">
        <f t="shared" si="20"/>
        <v>5000000</v>
      </c>
      <c r="I43" s="77">
        <f t="shared" si="20"/>
        <v>5000000</v>
      </c>
      <c r="J43" s="77">
        <f t="shared" si="20"/>
        <v>0</v>
      </c>
      <c r="K43" s="77">
        <f t="shared" si="20"/>
        <v>0</v>
      </c>
      <c r="L43" s="77">
        <f t="shared" si="20"/>
        <v>5000000</v>
      </c>
      <c r="M43" s="77"/>
      <c r="N43" s="77">
        <f t="shared" ref="N43" si="21">N45+N46+N47+N48+N49</f>
        <v>5000000</v>
      </c>
      <c r="O43" s="77"/>
      <c r="P43" s="77">
        <f t="shared" ref="P43" si="22">P45+P46+P47+P48+P49</f>
        <v>5000000</v>
      </c>
      <c r="Q43" s="77"/>
      <c r="R43" s="77">
        <f t="shared" ref="R43:S43" si="23">R45+R46+R47+R48+R49</f>
        <v>0</v>
      </c>
      <c r="S43" s="77">
        <f t="shared" si="23"/>
        <v>0</v>
      </c>
      <c r="T43" s="221"/>
    </row>
    <row r="44" spans="1:20" s="177" customFormat="1" hidden="1">
      <c r="A44" s="316"/>
      <c r="B44" s="317"/>
      <c r="C44" s="159" t="s">
        <v>44</v>
      </c>
      <c r="D44" s="47"/>
      <c r="E44" s="47"/>
      <c r="F44" s="47"/>
      <c r="G44" s="47"/>
      <c r="H44" s="113"/>
      <c r="I44" s="113"/>
      <c r="J44" s="113"/>
      <c r="K44" s="113"/>
      <c r="L44" s="49"/>
      <c r="M44" s="49"/>
      <c r="N44" s="49"/>
      <c r="O44" s="49"/>
      <c r="P44" s="46"/>
      <c r="Q44" s="46"/>
      <c r="R44" s="47"/>
      <c r="S44" s="47"/>
      <c r="T44" s="221"/>
    </row>
    <row r="45" spans="1:20" s="177" customFormat="1" hidden="1">
      <c r="A45" s="316"/>
      <c r="B45" s="317"/>
      <c r="C45" s="179" t="s">
        <v>43</v>
      </c>
      <c r="D45" s="47">
        <v>0</v>
      </c>
      <c r="E45" s="47">
        <v>0</v>
      </c>
      <c r="F45" s="47">
        <v>0</v>
      </c>
      <c r="G45" s="47">
        <v>0</v>
      </c>
      <c r="H45" s="113"/>
      <c r="I45" s="113"/>
      <c r="J45" s="113"/>
      <c r="K45" s="113"/>
      <c r="L45" s="49"/>
      <c r="M45" s="49"/>
      <c r="N45" s="49"/>
      <c r="O45" s="49"/>
      <c r="P45" s="46"/>
      <c r="Q45" s="46"/>
      <c r="R45" s="47"/>
      <c r="S45" s="47"/>
      <c r="T45" s="221"/>
    </row>
    <row r="46" spans="1:20" s="177" customFormat="1" hidden="1">
      <c r="A46" s="316"/>
      <c r="B46" s="317"/>
      <c r="C46" s="159" t="s">
        <v>45</v>
      </c>
      <c r="D46" s="47">
        <v>0</v>
      </c>
      <c r="E46" s="47">
        <v>0</v>
      </c>
      <c r="F46" s="47">
        <v>0</v>
      </c>
      <c r="G46" s="47">
        <v>0</v>
      </c>
      <c r="H46" s="113"/>
      <c r="I46" s="113"/>
      <c r="J46" s="113"/>
      <c r="K46" s="113"/>
      <c r="L46" s="49"/>
      <c r="M46" s="49"/>
      <c r="N46" s="49"/>
      <c r="O46" s="49"/>
      <c r="P46" s="46"/>
      <c r="Q46" s="46"/>
      <c r="R46" s="47"/>
      <c r="S46" s="47"/>
      <c r="T46" s="221"/>
    </row>
    <row r="47" spans="1:20" s="177" customFormat="1" hidden="1">
      <c r="A47" s="316"/>
      <c r="B47" s="317"/>
      <c r="C47" s="159" t="s">
        <v>46</v>
      </c>
      <c r="D47" s="47">
        <v>0</v>
      </c>
      <c r="E47" s="47">
        <v>0</v>
      </c>
      <c r="F47" s="47">
        <v>0</v>
      </c>
      <c r="G47" s="47">
        <v>0</v>
      </c>
      <c r="H47" s="113"/>
      <c r="I47" s="113"/>
      <c r="J47" s="113"/>
      <c r="K47" s="113"/>
      <c r="L47" s="49"/>
      <c r="M47" s="49"/>
      <c r="N47" s="49"/>
      <c r="O47" s="49"/>
      <c r="P47" s="46"/>
      <c r="Q47" s="46"/>
      <c r="R47" s="47"/>
      <c r="S47" s="47"/>
      <c r="T47" s="221"/>
    </row>
    <row r="48" spans="1:20" s="177" customFormat="1" hidden="1">
      <c r="A48" s="316"/>
      <c r="B48" s="317"/>
      <c r="C48" s="159" t="s">
        <v>47</v>
      </c>
      <c r="D48" s="48">
        <f>'ПР3. 10.ПП1.Дороги.2.Мер.'!H12</f>
        <v>1450000</v>
      </c>
      <c r="E48" s="48">
        <f>'ПР3. 10.ПП1.Дороги.2.Мер.'!I12</f>
        <v>0</v>
      </c>
      <c r="F48" s="48">
        <f>'ПР3. 10.ПП1.Дороги.2.Мер.'!J12</f>
        <v>0</v>
      </c>
      <c r="G48" s="48">
        <f>'ПР3. 10.ПП1.Дороги.2.Мер.'!K12</f>
        <v>1450000</v>
      </c>
      <c r="H48" s="114">
        <f>'06. Пр.1 Распределение. Отч.7'!L25</f>
        <v>5000000</v>
      </c>
      <c r="I48" s="114">
        <f>'06. Пр.1 Распределение. Отч.7'!M25</f>
        <v>5000000</v>
      </c>
      <c r="J48" s="114">
        <f>'06. Пр.1 Распределение. Отч.7'!N25</f>
        <v>0</v>
      </c>
      <c r="K48" s="114">
        <f>'06. Пр.1 Распределение. Отч.7'!O25</f>
        <v>0</v>
      </c>
      <c r="L48" s="114">
        <f>'06. Пр.1 Распределение. Отч.7'!P25</f>
        <v>5000000</v>
      </c>
      <c r="M48" s="114">
        <f>'06. Пр.1 Распределение. Отч.7'!Q25</f>
        <v>197523.16</v>
      </c>
      <c r="N48" s="114">
        <f>'06. Пр.1 Распределение. Отч.7'!R25</f>
        <v>5000000</v>
      </c>
      <c r="O48" s="114">
        <f>'06. Пр.1 Распределение. Отч.7'!S25</f>
        <v>0</v>
      </c>
      <c r="P48" s="114">
        <f>'06. Пр.1 Распределение. Отч.7'!T25</f>
        <v>5000000</v>
      </c>
      <c r="Q48" s="114">
        <f>'06. Пр.1 Распределение. Отч.7'!U25</f>
        <v>0</v>
      </c>
      <c r="R48" s="114">
        <f>'06. Пр.1 Распределение. Отч.7'!V25</f>
        <v>0</v>
      </c>
      <c r="S48" s="114">
        <f>'06. Пр.1 Распределение. Отч.7'!W25</f>
        <v>0</v>
      </c>
      <c r="T48" s="221"/>
    </row>
    <row r="49" spans="1:20" s="177" customFormat="1" hidden="1">
      <c r="A49" s="316"/>
      <c r="B49" s="317"/>
      <c r="C49" s="159" t="s">
        <v>48</v>
      </c>
      <c r="D49" s="47">
        <v>0</v>
      </c>
      <c r="E49" s="47">
        <v>0</v>
      </c>
      <c r="F49" s="47">
        <v>0</v>
      </c>
      <c r="G49" s="47">
        <v>0</v>
      </c>
      <c r="H49" s="113"/>
      <c r="I49" s="113"/>
      <c r="J49" s="113"/>
      <c r="K49" s="113"/>
      <c r="L49" s="49"/>
      <c r="M49" s="49"/>
      <c r="N49" s="49"/>
      <c r="O49" s="49"/>
      <c r="P49" s="46"/>
      <c r="Q49" s="46"/>
      <c r="R49" s="47"/>
      <c r="S49" s="47"/>
      <c r="T49" s="221"/>
    </row>
    <row r="50" spans="1:20" s="36" customFormat="1" ht="15" hidden="1" customHeight="1">
      <c r="A50" s="317" t="s">
        <v>112</v>
      </c>
      <c r="B50" s="317" t="str">
        <f>'ПР3. 10.ПП1.Дороги.2.Мер.'!A13</f>
        <v>Разработка комплексной схемы организации дорожного движения за счет средств муниципального дорожного фонда</v>
      </c>
      <c r="C50" s="178" t="s">
        <v>55</v>
      </c>
      <c r="D50" s="77">
        <f>D52+D53+D54+D55+D56</f>
        <v>5000000</v>
      </c>
      <c r="E50" s="77">
        <f t="shared" ref="E50:N50" si="24">E52+E53+E54+E55+E56</f>
        <v>0</v>
      </c>
      <c r="F50" s="77">
        <f t="shared" si="24"/>
        <v>0</v>
      </c>
      <c r="G50" s="77">
        <f t="shared" si="24"/>
        <v>5000000</v>
      </c>
      <c r="H50" s="77">
        <f t="shared" si="24"/>
        <v>5000000</v>
      </c>
      <c r="I50" s="77">
        <f t="shared" si="24"/>
        <v>5000000</v>
      </c>
      <c r="J50" s="77">
        <f t="shared" si="24"/>
        <v>0</v>
      </c>
      <c r="K50" s="77">
        <f t="shared" si="24"/>
        <v>0</v>
      </c>
      <c r="L50" s="77">
        <f t="shared" si="24"/>
        <v>5000000</v>
      </c>
      <c r="M50" s="77">
        <f t="shared" si="24"/>
        <v>197523.16</v>
      </c>
      <c r="N50" s="77">
        <f t="shared" si="24"/>
        <v>5000000</v>
      </c>
      <c r="O50" s="77"/>
      <c r="P50" s="77">
        <f t="shared" ref="P50" si="25">P52+P53+P54+P55+P56</f>
        <v>5000000</v>
      </c>
      <c r="Q50" s="77"/>
      <c r="R50" s="77">
        <f t="shared" ref="R50:S50" si="26">R52+R53+R54+R55+R56</f>
        <v>0</v>
      </c>
      <c r="S50" s="77">
        <f t="shared" si="26"/>
        <v>0</v>
      </c>
      <c r="T50" s="337"/>
    </row>
    <row r="51" spans="1:20" s="177" customFormat="1" ht="12.75" hidden="1">
      <c r="A51" s="316"/>
      <c r="B51" s="317"/>
      <c r="C51" s="159" t="s">
        <v>44</v>
      </c>
      <c r="D51" s="47"/>
      <c r="E51" s="47"/>
      <c r="F51" s="47"/>
      <c r="G51" s="47"/>
      <c r="H51" s="113"/>
      <c r="I51" s="113"/>
      <c r="J51" s="113"/>
      <c r="K51" s="113"/>
      <c r="L51" s="169"/>
      <c r="M51" s="169"/>
      <c r="N51" s="169"/>
      <c r="O51" s="169"/>
      <c r="P51" s="47"/>
      <c r="Q51" s="47"/>
      <c r="R51" s="47"/>
      <c r="S51" s="47"/>
      <c r="T51" s="338"/>
    </row>
    <row r="52" spans="1:20" s="177" customFormat="1" ht="12.75" hidden="1">
      <c r="A52" s="316"/>
      <c r="B52" s="317"/>
      <c r="C52" s="179" t="s">
        <v>43</v>
      </c>
      <c r="D52" s="47">
        <v>0</v>
      </c>
      <c r="E52" s="47">
        <v>0</v>
      </c>
      <c r="F52" s="47">
        <v>0</v>
      </c>
      <c r="G52" s="47">
        <v>0</v>
      </c>
      <c r="H52" s="113"/>
      <c r="I52" s="113"/>
      <c r="J52" s="113"/>
      <c r="K52" s="113"/>
      <c r="L52" s="169"/>
      <c r="M52" s="169"/>
      <c r="N52" s="169"/>
      <c r="O52" s="169"/>
      <c r="P52" s="47"/>
      <c r="Q52" s="47"/>
      <c r="R52" s="47"/>
      <c r="S52" s="47"/>
      <c r="T52" s="338"/>
    </row>
    <row r="53" spans="1:20" s="177" customFormat="1" ht="12.75" hidden="1">
      <c r="A53" s="316"/>
      <c r="B53" s="317"/>
      <c r="C53" s="159" t="s">
        <v>45</v>
      </c>
      <c r="D53" s="47">
        <v>0</v>
      </c>
      <c r="E53" s="47">
        <v>0</v>
      </c>
      <c r="F53" s="47">
        <v>0</v>
      </c>
      <c r="G53" s="47">
        <v>0</v>
      </c>
      <c r="H53" s="113"/>
      <c r="I53" s="113"/>
      <c r="J53" s="113"/>
      <c r="K53" s="113"/>
      <c r="L53" s="169"/>
      <c r="M53" s="169"/>
      <c r="N53" s="169"/>
      <c r="O53" s="169"/>
      <c r="P53" s="47"/>
      <c r="Q53" s="47"/>
      <c r="R53" s="47"/>
      <c r="S53" s="47"/>
      <c r="T53" s="338"/>
    </row>
    <row r="54" spans="1:20" s="177" customFormat="1" ht="12.75" hidden="1">
      <c r="A54" s="316"/>
      <c r="B54" s="317"/>
      <c r="C54" s="159" t="s">
        <v>46</v>
      </c>
      <c r="D54" s="47">
        <v>0</v>
      </c>
      <c r="E54" s="47">
        <v>0</v>
      </c>
      <c r="F54" s="47">
        <v>0</v>
      </c>
      <c r="G54" s="47">
        <v>0</v>
      </c>
      <c r="H54" s="113"/>
      <c r="I54" s="113"/>
      <c r="J54" s="113"/>
      <c r="K54" s="113"/>
      <c r="L54" s="169"/>
      <c r="M54" s="169"/>
      <c r="N54" s="169"/>
      <c r="O54" s="169"/>
      <c r="P54" s="47"/>
      <c r="Q54" s="47"/>
      <c r="R54" s="47"/>
      <c r="S54" s="47"/>
      <c r="T54" s="338"/>
    </row>
    <row r="55" spans="1:20" s="177" customFormat="1" ht="12.75" hidden="1">
      <c r="A55" s="316"/>
      <c r="B55" s="317"/>
      <c r="C55" s="159" t="s">
        <v>47</v>
      </c>
      <c r="D55" s="48">
        <f>'ПР3. 10.ПП1.Дороги.2.Мер.'!H13</f>
        <v>5000000</v>
      </c>
      <c r="E55" s="48">
        <f>'ПР3. 10.ПП1.Дороги.2.Мер.'!I13</f>
        <v>0</v>
      </c>
      <c r="F55" s="48">
        <f>'ПР3. 10.ПП1.Дороги.2.Мер.'!J13</f>
        <v>0</v>
      </c>
      <c r="G55" s="48">
        <f>'ПР3. 10.ПП1.Дороги.2.Мер.'!K13</f>
        <v>5000000</v>
      </c>
      <c r="H55" s="114">
        <f>'06. Пр.1 Распределение. Отч.7'!L27</f>
        <v>5000000</v>
      </c>
      <c r="I55" s="114">
        <f>'06. Пр.1 Распределение. Отч.7'!M27</f>
        <v>5000000</v>
      </c>
      <c r="J55" s="114">
        <f>'06. Пр.1 Распределение. Отч.7'!N27</f>
        <v>0</v>
      </c>
      <c r="K55" s="114">
        <f>'06. Пр.1 Распределение. Отч.7'!O27</f>
        <v>0</v>
      </c>
      <c r="L55" s="114">
        <f>'06. Пр.1 Распределение. Отч.7'!P27</f>
        <v>5000000</v>
      </c>
      <c r="M55" s="114">
        <f>'06. Пр.1 Распределение. Отч.7'!Q27</f>
        <v>197523.16</v>
      </c>
      <c r="N55" s="114">
        <f>'06. Пр.1 Распределение. Отч.7'!R27</f>
        <v>5000000</v>
      </c>
      <c r="O55" s="114">
        <f>'06. Пр.1 Распределение. Отч.7'!S27</f>
        <v>0</v>
      </c>
      <c r="P55" s="114">
        <f>'06. Пр.1 Распределение. Отч.7'!T27</f>
        <v>5000000</v>
      </c>
      <c r="Q55" s="114">
        <f>'06. Пр.1 Распределение. Отч.7'!U27</f>
        <v>0</v>
      </c>
      <c r="R55" s="114">
        <f>'06. Пр.1 Распределение. Отч.7'!V27</f>
        <v>0</v>
      </c>
      <c r="S55" s="114">
        <f>'06. Пр.1 Распределение. Отч.7'!W27</f>
        <v>0</v>
      </c>
      <c r="T55" s="338"/>
    </row>
    <row r="56" spans="1:20" s="177" customFormat="1" ht="12.75" hidden="1">
      <c r="A56" s="316"/>
      <c r="B56" s="317"/>
      <c r="C56" s="159" t="s">
        <v>48</v>
      </c>
      <c r="D56" s="47">
        <v>0</v>
      </c>
      <c r="E56" s="47">
        <v>0</v>
      </c>
      <c r="F56" s="47">
        <v>0</v>
      </c>
      <c r="G56" s="47">
        <v>0</v>
      </c>
      <c r="H56" s="113"/>
      <c r="I56" s="113"/>
      <c r="J56" s="113"/>
      <c r="K56" s="113"/>
      <c r="L56" s="169"/>
      <c r="M56" s="169"/>
      <c r="N56" s="169"/>
      <c r="O56" s="169"/>
      <c r="P56" s="47"/>
      <c r="Q56" s="47"/>
      <c r="R56" s="47"/>
      <c r="S56" s="47"/>
      <c r="T56" s="339"/>
    </row>
    <row r="57" spans="1:20" s="36" customFormat="1" ht="15" hidden="1" customHeight="1">
      <c r="A57" s="317" t="s">
        <v>275</v>
      </c>
      <c r="B57" s="317" t="str">
        <f>'ПР3. 10.ПП1.Дороги.2.Мер.'!A14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57" s="178" t="s">
        <v>55</v>
      </c>
      <c r="D57" s="77">
        <f>D59+D60+D61+D62+D63</f>
        <v>5000000</v>
      </c>
      <c r="E57" s="77">
        <f t="shared" ref="E57:S57" si="27">E59+E60+E61+E62+E63</f>
        <v>0</v>
      </c>
      <c r="F57" s="77">
        <f t="shared" si="27"/>
        <v>0</v>
      </c>
      <c r="G57" s="77">
        <f t="shared" si="27"/>
        <v>5000000</v>
      </c>
      <c r="H57" s="77">
        <f t="shared" si="27"/>
        <v>0</v>
      </c>
      <c r="I57" s="77">
        <f t="shared" si="27"/>
        <v>0</v>
      </c>
      <c r="J57" s="77">
        <f t="shared" si="27"/>
        <v>0</v>
      </c>
      <c r="K57" s="77">
        <f t="shared" si="27"/>
        <v>0</v>
      </c>
      <c r="L57" s="77">
        <f t="shared" si="27"/>
        <v>0</v>
      </c>
      <c r="M57" s="77">
        <f t="shared" ref="M57" si="28">M59+M60+M61+M62+M63</f>
        <v>0</v>
      </c>
      <c r="N57" s="77">
        <f t="shared" si="27"/>
        <v>65500000</v>
      </c>
      <c r="O57" s="77"/>
      <c r="P57" s="77">
        <f t="shared" si="27"/>
        <v>65500000</v>
      </c>
      <c r="Q57" s="77"/>
      <c r="R57" s="77">
        <f t="shared" si="27"/>
        <v>0</v>
      </c>
      <c r="S57" s="77">
        <f t="shared" si="27"/>
        <v>0</v>
      </c>
      <c r="T57" s="337"/>
    </row>
    <row r="58" spans="1:20" s="177" customFormat="1" ht="12.75" hidden="1">
      <c r="A58" s="316"/>
      <c r="B58" s="317"/>
      <c r="C58" s="159" t="s">
        <v>44</v>
      </c>
      <c r="D58" s="47"/>
      <c r="E58" s="47"/>
      <c r="F58" s="47"/>
      <c r="G58" s="47"/>
      <c r="H58" s="113"/>
      <c r="I58" s="113"/>
      <c r="J58" s="113"/>
      <c r="K58" s="113"/>
      <c r="L58" s="169"/>
      <c r="M58" s="169"/>
      <c r="N58" s="169"/>
      <c r="O58" s="169"/>
      <c r="P58" s="47"/>
      <c r="Q58" s="47"/>
      <c r="R58" s="47"/>
      <c r="S58" s="47"/>
      <c r="T58" s="338"/>
    </row>
    <row r="59" spans="1:20" s="177" customFormat="1" ht="12.75" hidden="1">
      <c r="A59" s="316"/>
      <c r="B59" s="317"/>
      <c r="C59" s="179" t="s">
        <v>43</v>
      </c>
      <c r="D59" s="47">
        <v>0</v>
      </c>
      <c r="E59" s="47">
        <v>0</v>
      </c>
      <c r="F59" s="47">
        <v>0</v>
      </c>
      <c r="G59" s="47">
        <v>0</v>
      </c>
      <c r="H59" s="113"/>
      <c r="I59" s="113"/>
      <c r="J59" s="113"/>
      <c r="K59" s="113"/>
      <c r="L59" s="169"/>
      <c r="M59" s="169"/>
      <c r="N59" s="169"/>
      <c r="O59" s="169"/>
      <c r="P59" s="47"/>
      <c r="Q59" s="47"/>
      <c r="R59" s="47"/>
      <c r="S59" s="47"/>
      <c r="T59" s="338"/>
    </row>
    <row r="60" spans="1:20" s="177" customFormat="1" ht="12.75" hidden="1">
      <c r="A60" s="316"/>
      <c r="B60" s="317"/>
      <c r="C60" s="159" t="s">
        <v>45</v>
      </c>
      <c r="D60" s="47">
        <v>0</v>
      </c>
      <c r="E60" s="47">
        <v>0</v>
      </c>
      <c r="F60" s="47">
        <v>0</v>
      </c>
      <c r="G60" s="47">
        <v>0</v>
      </c>
      <c r="H60" s="113"/>
      <c r="I60" s="113"/>
      <c r="J60" s="113"/>
      <c r="K60" s="113"/>
      <c r="L60" s="169"/>
      <c r="M60" s="169"/>
      <c r="N60" s="169"/>
      <c r="O60" s="169"/>
      <c r="P60" s="47"/>
      <c r="Q60" s="47"/>
      <c r="R60" s="47"/>
      <c r="S60" s="47"/>
      <c r="T60" s="338"/>
    </row>
    <row r="61" spans="1:20" s="177" customFormat="1" ht="12.75" hidden="1">
      <c r="A61" s="316"/>
      <c r="B61" s="317"/>
      <c r="C61" s="159" t="s">
        <v>46</v>
      </c>
      <c r="D61" s="47">
        <v>0</v>
      </c>
      <c r="E61" s="47">
        <v>0</v>
      </c>
      <c r="F61" s="47">
        <v>0</v>
      </c>
      <c r="G61" s="47">
        <v>0</v>
      </c>
      <c r="H61" s="113"/>
      <c r="I61" s="113"/>
      <c r="J61" s="113"/>
      <c r="K61" s="113"/>
      <c r="L61" s="169"/>
      <c r="M61" s="169"/>
      <c r="N61" s="169"/>
      <c r="O61" s="169"/>
      <c r="P61" s="47"/>
      <c r="Q61" s="47"/>
      <c r="R61" s="47"/>
      <c r="S61" s="47"/>
      <c r="T61" s="338"/>
    </row>
    <row r="62" spans="1:20" s="177" customFormat="1" ht="12.75" hidden="1">
      <c r="A62" s="316"/>
      <c r="B62" s="317"/>
      <c r="C62" s="159" t="s">
        <v>47</v>
      </c>
      <c r="D62" s="48">
        <f>'ПР3. 10.ПП1.Дороги.2.Мер.'!H14</f>
        <v>5000000</v>
      </c>
      <c r="E62" s="48">
        <f>'ПР3. 10.ПП1.Дороги.2.Мер.'!I14</f>
        <v>0</v>
      </c>
      <c r="F62" s="48">
        <f>'ПР3. 10.ПП1.Дороги.2.Мер.'!J14</f>
        <v>0</v>
      </c>
      <c r="G62" s="48">
        <f>'ПР3. 10.ПП1.Дороги.2.Мер.'!K14</f>
        <v>5000000</v>
      </c>
      <c r="H62" s="114">
        <f>'06. Пр.1 Распределение. Отч.7'!L30</f>
        <v>0</v>
      </c>
      <c r="I62" s="114">
        <f>'06. Пр.1 Распределение. Отч.7'!M30</f>
        <v>0</v>
      </c>
      <c r="J62" s="114">
        <f>'06. Пр.1 Распределение. Отч.7'!N30</f>
        <v>0</v>
      </c>
      <c r="K62" s="114">
        <f>'06. Пр.1 Распределение. Отч.7'!O30</f>
        <v>0</v>
      </c>
      <c r="L62" s="114">
        <f>'06. Пр.1 Распределение. Отч.7'!P30</f>
        <v>0</v>
      </c>
      <c r="M62" s="114">
        <f>'06. Пр.1 Распределение. Отч.7'!Q30</f>
        <v>0</v>
      </c>
      <c r="N62" s="114">
        <f>'06. Пр.1 Распределение. Отч.7'!R30</f>
        <v>65500000</v>
      </c>
      <c r="O62" s="114">
        <f>'06. Пр.1 Распределение. Отч.7'!S30</f>
        <v>0</v>
      </c>
      <c r="P62" s="114">
        <f>'06. Пр.1 Распределение. Отч.7'!T30</f>
        <v>65500000</v>
      </c>
      <c r="Q62" s="114">
        <f>'06. Пр.1 Распределение. Отч.7'!U30</f>
        <v>0</v>
      </c>
      <c r="R62" s="114">
        <f>'06. Пр.1 Распределение. Отч.7'!V30</f>
        <v>0</v>
      </c>
      <c r="S62" s="114">
        <f>'06. Пр.1 Распределение. Отч.7'!W30</f>
        <v>0</v>
      </c>
      <c r="T62" s="338"/>
    </row>
    <row r="63" spans="1:20" s="177" customFormat="1" ht="12.75" hidden="1">
      <c r="A63" s="316"/>
      <c r="B63" s="317"/>
      <c r="C63" s="159" t="s">
        <v>48</v>
      </c>
      <c r="D63" s="47">
        <v>0</v>
      </c>
      <c r="E63" s="47">
        <v>0</v>
      </c>
      <c r="F63" s="47">
        <v>0</v>
      </c>
      <c r="G63" s="47">
        <v>0</v>
      </c>
      <c r="H63" s="113"/>
      <c r="I63" s="113"/>
      <c r="J63" s="113"/>
      <c r="K63" s="113"/>
      <c r="L63" s="169"/>
      <c r="M63" s="169"/>
      <c r="N63" s="169"/>
      <c r="O63" s="169"/>
      <c r="P63" s="47"/>
      <c r="Q63" s="47"/>
      <c r="R63" s="47"/>
      <c r="S63" s="47"/>
      <c r="T63" s="339"/>
    </row>
    <row r="64" spans="1:20" s="36" customFormat="1" ht="15" hidden="1" customHeight="1">
      <c r="A64" s="317" t="s">
        <v>276</v>
      </c>
      <c r="B64" s="317" t="str">
        <f>'ПР3. 10.ПП1.Дороги.2.Мер.'!A15</f>
        <v>Ремонт автомобильных  дорог общего пользования местного значения за счет средств муниципального дорожного фонда</v>
      </c>
      <c r="C64" s="178" t="s">
        <v>55</v>
      </c>
      <c r="D64" s="77">
        <f>D66+D67+D68+D69+D70</f>
        <v>65500000</v>
      </c>
      <c r="E64" s="77">
        <f t="shared" ref="E64:N64" si="29">E66+E67+E68+E69+E70</f>
        <v>0</v>
      </c>
      <c r="F64" s="77">
        <f t="shared" si="29"/>
        <v>0</v>
      </c>
      <c r="G64" s="77">
        <f t="shared" si="29"/>
        <v>65500000</v>
      </c>
      <c r="H64" s="77">
        <f t="shared" si="29"/>
        <v>0</v>
      </c>
      <c r="I64" s="77">
        <f t="shared" si="29"/>
        <v>0</v>
      </c>
      <c r="J64" s="77">
        <f t="shared" si="29"/>
        <v>0</v>
      </c>
      <c r="K64" s="77">
        <f t="shared" si="29"/>
        <v>0</v>
      </c>
      <c r="L64" s="77">
        <f t="shared" si="29"/>
        <v>0</v>
      </c>
      <c r="M64" s="77">
        <f t="shared" si="29"/>
        <v>0</v>
      </c>
      <c r="N64" s="77">
        <f t="shared" si="29"/>
        <v>338289</v>
      </c>
      <c r="O64" s="77"/>
      <c r="P64" s="77">
        <f t="shared" ref="P64" si="30">P66+P67+P68+P69+P70</f>
        <v>223236</v>
      </c>
      <c r="Q64" s="77"/>
      <c r="R64" s="77" t="e">
        <f t="shared" ref="R64:S64" si="31">R66+R67+R68+R69+R70</f>
        <v>#REF!</v>
      </c>
      <c r="S64" s="77" t="e">
        <f t="shared" si="31"/>
        <v>#REF!</v>
      </c>
      <c r="T64" s="337"/>
    </row>
    <row r="65" spans="1:20" s="177" customFormat="1" ht="12.75" hidden="1">
      <c r="A65" s="316"/>
      <c r="B65" s="317"/>
      <c r="C65" s="159" t="s">
        <v>44</v>
      </c>
      <c r="D65" s="47"/>
      <c r="E65" s="47"/>
      <c r="F65" s="47"/>
      <c r="G65" s="47"/>
      <c r="H65" s="113"/>
      <c r="I65" s="113"/>
      <c r="J65" s="113"/>
      <c r="K65" s="113"/>
      <c r="L65" s="222"/>
      <c r="M65" s="222"/>
      <c r="N65" s="222"/>
      <c r="O65" s="222"/>
      <c r="P65" s="47"/>
      <c r="Q65" s="47"/>
      <c r="R65" s="47"/>
      <c r="S65" s="47"/>
      <c r="T65" s="338"/>
    </row>
    <row r="66" spans="1:20" s="177" customFormat="1" ht="12.75" hidden="1">
      <c r="A66" s="316"/>
      <c r="B66" s="317"/>
      <c r="C66" s="179" t="s">
        <v>43</v>
      </c>
      <c r="D66" s="47">
        <v>0</v>
      </c>
      <c r="E66" s="47">
        <v>0</v>
      </c>
      <c r="F66" s="47">
        <v>0</v>
      </c>
      <c r="G66" s="47">
        <v>0</v>
      </c>
      <c r="H66" s="113"/>
      <c r="I66" s="113"/>
      <c r="J66" s="113"/>
      <c r="K66" s="113"/>
      <c r="L66" s="222"/>
      <c r="M66" s="222"/>
      <c r="N66" s="222"/>
      <c r="O66" s="222"/>
      <c r="P66" s="47"/>
      <c r="Q66" s="47"/>
      <c r="R66" s="47"/>
      <c r="S66" s="47"/>
      <c r="T66" s="338"/>
    </row>
    <row r="67" spans="1:20" s="177" customFormat="1" ht="12.75" hidden="1">
      <c r="A67" s="316"/>
      <c r="B67" s="317"/>
      <c r="C67" s="159" t="s">
        <v>45</v>
      </c>
      <c r="D67" s="47">
        <v>0</v>
      </c>
      <c r="E67" s="47">
        <v>0</v>
      </c>
      <c r="F67" s="47">
        <v>0</v>
      </c>
      <c r="G67" s="47">
        <v>0</v>
      </c>
      <c r="H67" s="113"/>
      <c r="I67" s="113"/>
      <c r="J67" s="113"/>
      <c r="K67" s="113"/>
      <c r="L67" s="222"/>
      <c r="M67" s="222"/>
      <c r="N67" s="222"/>
      <c r="O67" s="222"/>
      <c r="P67" s="47"/>
      <c r="Q67" s="47"/>
      <c r="R67" s="47"/>
      <c r="S67" s="47"/>
      <c r="T67" s="338"/>
    </row>
    <row r="68" spans="1:20" s="177" customFormat="1" ht="12.75" hidden="1">
      <c r="A68" s="316"/>
      <c r="B68" s="317"/>
      <c r="C68" s="159" t="s">
        <v>46</v>
      </c>
      <c r="D68" s="47">
        <v>0</v>
      </c>
      <c r="E68" s="47">
        <v>0</v>
      </c>
      <c r="F68" s="47">
        <v>0</v>
      </c>
      <c r="G68" s="47">
        <v>0</v>
      </c>
      <c r="H68" s="113"/>
      <c r="I68" s="113"/>
      <c r="J68" s="113"/>
      <c r="K68" s="113"/>
      <c r="L68" s="222"/>
      <c r="M68" s="222"/>
      <c r="N68" s="222"/>
      <c r="O68" s="222"/>
      <c r="P68" s="47"/>
      <c r="Q68" s="47"/>
      <c r="R68" s="47"/>
      <c r="S68" s="47"/>
      <c r="T68" s="338"/>
    </row>
    <row r="69" spans="1:20" s="177" customFormat="1" ht="12.75" hidden="1">
      <c r="A69" s="316"/>
      <c r="B69" s="317"/>
      <c r="C69" s="159" t="s">
        <v>47</v>
      </c>
      <c r="D69" s="48">
        <f>'ПР3. 10.ПП1.Дороги.2.Мер.'!H15</f>
        <v>65500000</v>
      </c>
      <c r="E69" s="48">
        <f>'ПР3. 10.ПП1.Дороги.2.Мер.'!I15</f>
        <v>0</v>
      </c>
      <c r="F69" s="48">
        <f>'ПР3. 10.ПП1.Дороги.2.Мер.'!J15</f>
        <v>0</v>
      </c>
      <c r="G69" s="48">
        <f>'ПР3. 10.ПП1.Дороги.2.Мер.'!K15</f>
        <v>65500000</v>
      </c>
      <c r="H69" s="114">
        <f>'06. Пр.1 Распределение. Отч.7'!L37</f>
        <v>0</v>
      </c>
      <c r="I69" s="114">
        <f>'06. Пр.1 Распределение. Отч.7'!M37</f>
        <v>0</v>
      </c>
      <c r="J69" s="114">
        <f>'06. Пр.1 Распределение. Отч.7'!N37</f>
        <v>0</v>
      </c>
      <c r="K69" s="114">
        <f>'06. Пр.1 Распределение. Отч.7'!O37</f>
        <v>0</v>
      </c>
      <c r="L69" s="114">
        <f>'06. Пр.1 Распределение. Отч.7'!P37</f>
        <v>0</v>
      </c>
      <c r="M69" s="114">
        <f>'06. Пр.1 Распределение. Отч.7'!Q37</f>
        <v>0</v>
      </c>
      <c r="N69" s="114">
        <f>'06. Пр.1 Распределение. Отч.7'!R37</f>
        <v>338289</v>
      </c>
      <c r="O69" s="114">
        <f>'06. Пр.1 Распределение. Отч.7'!S37</f>
        <v>0</v>
      </c>
      <c r="P69" s="114">
        <f>'06. Пр.1 Распределение. Отч.7'!T37</f>
        <v>223236</v>
      </c>
      <c r="Q69" s="114">
        <f>'06. Пр.1 Распределение. Отч.7'!U37</f>
        <v>0</v>
      </c>
      <c r="R69" s="114" t="e">
        <f>'06. Пр.1 Распределение. Отч.7'!V37</f>
        <v>#REF!</v>
      </c>
      <c r="S69" s="114" t="e">
        <f>'06. Пр.1 Распределение. Отч.7'!W37</f>
        <v>#REF!</v>
      </c>
      <c r="T69" s="338"/>
    </row>
    <row r="70" spans="1:20" s="177" customFormat="1" ht="12.75" hidden="1">
      <c r="A70" s="316"/>
      <c r="B70" s="317"/>
      <c r="C70" s="159" t="s">
        <v>48</v>
      </c>
      <c r="D70" s="47">
        <v>0</v>
      </c>
      <c r="E70" s="47">
        <v>0</v>
      </c>
      <c r="F70" s="47">
        <v>0</v>
      </c>
      <c r="G70" s="47">
        <v>0</v>
      </c>
      <c r="H70" s="113"/>
      <c r="I70" s="113"/>
      <c r="J70" s="113"/>
      <c r="K70" s="113"/>
      <c r="L70" s="222"/>
      <c r="M70" s="222"/>
      <c r="N70" s="222"/>
      <c r="O70" s="222"/>
      <c r="P70" s="47"/>
      <c r="Q70" s="47"/>
      <c r="R70" s="47"/>
      <c r="S70" s="47"/>
      <c r="T70" s="339"/>
    </row>
    <row r="71" spans="1:20" s="36" customFormat="1" ht="15" hidden="1" customHeight="1">
      <c r="A71" s="318" t="s">
        <v>277</v>
      </c>
      <c r="B71" s="317" t="str">
        <f>'ПР3. 10.ПП1.Дороги.2.Мер.'!A16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71" s="178" t="s">
        <v>55</v>
      </c>
      <c r="D71" s="77">
        <f>D73+D74+D75+D76+D77</f>
        <v>10000000</v>
      </c>
      <c r="E71" s="77">
        <f t="shared" ref="E71:S71" si="32">E73+E74+E75+E76+E77</f>
        <v>0</v>
      </c>
      <c r="F71" s="77">
        <f t="shared" si="32"/>
        <v>0</v>
      </c>
      <c r="G71" s="77">
        <f t="shared" si="32"/>
        <v>10000000</v>
      </c>
      <c r="H71" s="77">
        <f t="shared" si="32"/>
        <v>0</v>
      </c>
      <c r="I71" s="77">
        <f t="shared" si="32"/>
        <v>0</v>
      </c>
      <c r="J71" s="77">
        <f t="shared" si="32"/>
        <v>0</v>
      </c>
      <c r="K71" s="77">
        <f t="shared" si="32"/>
        <v>0</v>
      </c>
      <c r="L71" s="77">
        <f t="shared" si="32"/>
        <v>0</v>
      </c>
      <c r="M71" s="77">
        <f t="shared" ref="M71" si="33">M73+M74+M75+M76+M77</f>
        <v>0</v>
      </c>
      <c r="N71" s="77">
        <f t="shared" si="32"/>
        <v>20000000</v>
      </c>
      <c r="O71" s="77"/>
      <c r="P71" s="77">
        <f t="shared" si="32"/>
        <v>4000000</v>
      </c>
      <c r="Q71" s="77"/>
      <c r="R71" s="77">
        <f t="shared" si="32"/>
        <v>0</v>
      </c>
      <c r="S71" s="77">
        <f t="shared" si="32"/>
        <v>0</v>
      </c>
      <c r="T71" s="337"/>
    </row>
    <row r="72" spans="1:20" s="177" customFormat="1" ht="12.75" hidden="1">
      <c r="A72" s="319"/>
      <c r="B72" s="317"/>
      <c r="C72" s="159" t="s">
        <v>44</v>
      </c>
      <c r="D72" s="47"/>
      <c r="E72" s="47"/>
      <c r="F72" s="47"/>
      <c r="G72" s="47"/>
      <c r="H72" s="113"/>
      <c r="I72" s="113"/>
      <c r="J72" s="113"/>
      <c r="K72" s="113"/>
      <c r="L72" s="169"/>
      <c r="M72" s="169"/>
      <c r="N72" s="169"/>
      <c r="O72" s="169"/>
      <c r="P72" s="47"/>
      <c r="Q72" s="47"/>
      <c r="R72" s="47"/>
      <c r="S72" s="47"/>
      <c r="T72" s="338"/>
    </row>
    <row r="73" spans="1:20" s="177" customFormat="1" ht="12.75" hidden="1">
      <c r="A73" s="319"/>
      <c r="B73" s="317"/>
      <c r="C73" s="179" t="s">
        <v>43</v>
      </c>
      <c r="D73" s="47">
        <v>0</v>
      </c>
      <c r="E73" s="47">
        <v>0</v>
      </c>
      <c r="F73" s="47">
        <v>0</v>
      </c>
      <c r="G73" s="47">
        <v>0</v>
      </c>
      <c r="H73" s="113"/>
      <c r="I73" s="113"/>
      <c r="J73" s="113"/>
      <c r="K73" s="113"/>
      <c r="L73" s="169"/>
      <c r="M73" s="169"/>
      <c r="N73" s="169"/>
      <c r="O73" s="169"/>
      <c r="P73" s="47"/>
      <c r="Q73" s="47"/>
      <c r="R73" s="47"/>
      <c r="S73" s="47"/>
      <c r="T73" s="338"/>
    </row>
    <row r="74" spans="1:20" s="177" customFormat="1" ht="12.75" hidden="1">
      <c r="A74" s="319"/>
      <c r="B74" s="317"/>
      <c r="C74" s="159" t="s">
        <v>45</v>
      </c>
      <c r="D74" s="47">
        <v>0</v>
      </c>
      <c r="E74" s="47">
        <v>0</v>
      </c>
      <c r="F74" s="47">
        <v>0</v>
      </c>
      <c r="G74" s="47">
        <v>0</v>
      </c>
      <c r="H74" s="113"/>
      <c r="I74" s="113"/>
      <c r="J74" s="114"/>
      <c r="K74" s="114"/>
      <c r="L74" s="114"/>
      <c r="M74" s="114"/>
      <c r="N74" s="114"/>
      <c r="O74" s="114"/>
      <c r="P74" s="114"/>
      <c r="Q74" s="114"/>
      <c r="R74" s="114"/>
      <c r="S74" s="114"/>
      <c r="T74" s="338"/>
    </row>
    <row r="75" spans="1:20" s="177" customFormat="1" ht="12.75" hidden="1">
      <c r="A75" s="319"/>
      <c r="B75" s="317"/>
      <c r="C75" s="159" t="s">
        <v>46</v>
      </c>
      <c r="D75" s="47">
        <v>0</v>
      </c>
      <c r="E75" s="47">
        <v>0</v>
      </c>
      <c r="F75" s="47">
        <v>0</v>
      </c>
      <c r="G75" s="47">
        <v>0</v>
      </c>
      <c r="H75" s="113"/>
      <c r="I75" s="113"/>
      <c r="J75" s="113"/>
      <c r="K75" s="113"/>
      <c r="L75" s="169"/>
      <c r="M75" s="169"/>
      <c r="N75" s="169"/>
      <c r="O75" s="169"/>
      <c r="P75" s="47"/>
      <c r="Q75" s="47"/>
      <c r="R75" s="47"/>
      <c r="S75" s="47"/>
      <c r="T75" s="338"/>
    </row>
    <row r="76" spans="1:20" s="177" customFormat="1" ht="12.75" hidden="1">
      <c r="A76" s="319"/>
      <c r="B76" s="317"/>
      <c r="C76" s="159" t="s">
        <v>47</v>
      </c>
      <c r="D76" s="47">
        <f>'ПР3. 10.ПП1.Дороги.2.Мер.'!H16</f>
        <v>10000000</v>
      </c>
      <c r="E76" s="47">
        <f>'ПР3. 10.ПП1.Дороги.2.Мер.'!I16</f>
        <v>0</v>
      </c>
      <c r="F76" s="47">
        <f>'ПР3. 10.ПП1.Дороги.2.Мер.'!J16</f>
        <v>0</v>
      </c>
      <c r="G76" s="47">
        <f>'ПР3. 10.ПП1.Дороги.2.Мер.'!K16</f>
        <v>10000000</v>
      </c>
      <c r="H76" s="114">
        <f>'06. Пр.1 Распределение. Отч.7'!L36</f>
        <v>0</v>
      </c>
      <c r="I76" s="114">
        <f>'06. Пр.1 Распределение. Отч.7'!M36</f>
        <v>0</v>
      </c>
      <c r="J76" s="114">
        <f>'06. Пр.1 Распределение. Отч.7'!N36</f>
        <v>0</v>
      </c>
      <c r="K76" s="114">
        <f>'06. Пр.1 Распределение. Отч.7'!O36</f>
        <v>0</v>
      </c>
      <c r="L76" s="114">
        <f>'06. Пр.1 Распределение. Отч.7'!P36</f>
        <v>0</v>
      </c>
      <c r="M76" s="114">
        <f>'06. Пр.1 Распределение. Отч.7'!Q36</f>
        <v>0</v>
      </c>
      <c r="N76" s="114">
        <f>'06. Пр.1 Распределение. Отч.7'!R36</f>
        <v>20000000</v>
      </c>
      <c r="O76" s="114">
        <f>'06. Пр.1 Распределение. Отч.7'!S36</f>
        <v>0</v>
      </c>
      <c r="P76" s="114">
        <f>'06. Пр.1 Распределение. Отч.7'!T36</f>
        <v>4000000</v>
      </c>
      <c r="Q76" s="114">
        <f>'06. Пр.1 Распределение. Отч.7'!U36</f>
        <v>0</v>
      </c>
      <c r="R76" s="114">
        <f>'06. Пр.1 Распределение. Отч.7'!V36</f>
        <v>0</v>
      </c>
      <c r="S76" s="114">
        <f>'06. Пр.1 Распределение. Отч.7'!W36</f>
        <v>0</v>
      </c>
      <c r="T76" s="338"/>
    </row>
    <row r="77" spans="1:20" s="177" customFormat="1" ht="12.75" hidden="1">
      <c r="A77" s="320"/>
      <c r="B77" s="317"/>
      <c r="C77" s="159" t="s">
        <v>48</v>
      </c>
      <c r="D77" s="47">
        <v>0</v>
      </c>
      <c r="E77" s="47">
        <v>0</v>
      </c>
      <c r="F77" s="47">
        <v>0</v>
      </c>
      <c r="G77" s="47">
        <v>0</v>
      </c>
      <c r="H77" s="113"/>
      <c r="I77" s="113"/>
      <c r="J77" s="113"/>
      <c r="K77" s="113"/>
      <c r="L77" s="169"/>
      <c r="M77" s="169"/>
      <c r="N77" s="169"/>
      <c r="O77" s="169"/>
      <c r="P77" s="47"/>
      <c r="Q77" s="47"/>
      <c r="R77" s="47"/>
      <c r="S77" s="47"/>
      <c r="T77" s="339"/>
    </row>
    <row r="78" spans="1:20" s="36" customFormat="1" ht="15" hidden="1" customHeight="1">
      <c r="A78" s="318" t="s">
        <v>289</v>
      </c>
      <c r="B78" s="317" t="str">
        <f>'ПР3. 10.ПП1.Дороги.2.Мер.'!A17</f>
        <v>Строительство автомобильных дорог местного значения в районе ИЖЗ (проезд Щетинкина) за счет средств муниципального дорожного фонда</v>
      </c>
      <c r="C78" s="178" t="s">
        <v>55</v>
      </c>
      <c r="D78" s="77">
        <f>D80+D81+D82+D83+D84</f>
        <v>4000000</v>
      </c>
      <c r="E78" s="77">
        <f t="shared" ref="E78:S78" si="34">E80+E81+E82+E83+E84</f>
        <v>0</v>
      </c>
      <c r="F78" s="77">
        <f t="shared" si="34"/>
        <v>0</v>
      </c>
      <c r="G78" s="77">
        <f t="shared" si="34"/>
        <v>4000000</v>
      </c>
      <c r="H78" s="77">
        <f t="shared" si="34"/>
        <v>0</v>
      </c>
      <c r="I78" s="77">
        <f t="shared" si="34"/>
        <v>0</v>
      </c>
      <c r="J78" s="77">
        <f t="shared" si="34"/>
        <v>0</v>
      </c>
      <c r="K78" s="77">
        <f t="shared" si="34"/>
        <v>0</v>
      </c>
      <c r="L78" s="77">
        <f t="shared" si="34"/>
        <v>0</v>
      </c>
      <c r="M78" s="77">
        <f t="shared" ref="M78" si="35">M80+M81+M82+M83+M84</f>
        <v>0</v>
      </c>
      <c r="N78" s="77">
        <f t="shared" si="34"/>
        <v>338289</v>
      </c>
      <c r="O78" s="77"/>
      <c r="P78" s="77">
        <f t="shared" si="34"/>
        <v>223236</v>
      </c>
      <c r="Q78" s="77"/>
      <c r="R78" s="77" t="e">
        <f t="shared" si="34"/>
        <v>#REF!</v>
      </c>
      <c r="S78" s="77" t="e">
        <f t="shared" si="34"/>
        <v>#REF!</v>
      </c>
      <c r="T78" s="337"/>
    </row>
    <row r="79" spans="1:20" s="177" customFormat="1" ht="12.75" hidden="1">
      <c r="A79" s="319"/>
      <c r="B79" s="317"/>
      <c r="C79" s="159" t="s">
        <v>44</v>
      </c>
      <c r="D79" s="47"/>
      <c r="E79" s="47"/>
      <c r="F79" s="47"/>
      <c r="G79" s="47"/>
      <c r="H79" s="113"/>
      <c r="I79" s="113"/>
      <c r="J79" s="113"/>
      <c r="K79" s="113"/>
      <c r="L79" s="169"/>
      <c r="M79" s="169"/>
      <c r="N79" s="169"/>
      <c r="O79" s="169"/>
      <c r="P79" s="47"/>
      <c r="Q79" s="47"/>
      <c r="R79" s="47"/>
      <c r="S79" s="47"/>
      <c r="T79" s="338"/>
    </row>
    <row r="80" spans="1:20" s="177" customFormat="1" ht="12.75" hidden="1">
      <c r="A80" s="319"/>
      <c r="B80" s="317"/>
      <c r="C80" s="179" t="s">
        <v>43</v>
      </c>
      <c r="D80" s="47">
        <v>0</v>
      </c>
      <c r="E80" s="47">
        <v>0</v>
      </c>
      <c r="F80" s="47">
        <v>0</v>
      </c>
      <c r="G80" s="47">
        <v>0</v>
      </c>
      <c r="H80" s="113"/>
      <c r="I80" s="113"/>
      <c r="J80" s="113"/>
      <c r="K80" s="113"/>
      <c r="L80" s="169"/>
      <c r="M80" s="169"/>
      <c r="N80" s="169"/>
      <c r="O80" s="169"/>
      <c r="P80" s="47"/>
      <c r="Q80" s="47"/>
      <c r="R80" s="47"/>
      <c r="S80" s="47"/>
      <c r="T80" s="338"/>
    </row>
    <row r="81" spans="1:20" s="177" customFormat="1" ht="12.75" hidden="1">
      <c r="A81" s="319"/>
      <c r="B81" s="317"/>
      <c r="C81" s="159" t="s">
        <v>45</v>
      </c>
      <c r="D81" s="47">
        <v>0</v>
      </c>
      <c r="E81" s="47">
        <v>0</v>
      </c>
      <c r="F81" s="47">
        <v>0</v>
      </c>
      <c r="G81" s="47">
        <v>0</v>
      </c>
      <c r="H81" s="113"/>
      <c r="I81" s="113"/>
      <c r="J81" s="113"/>
      <c r="K81" s="113"/>
      <c r="L81" s="169"/>
      <c r="M81" s="169"/>
      <c r="N81" s="169"/>
      <c r="O81" s="169"/>
      <c r="P81" s="47"/>
      <c r="Q81" s="47"/>
      <c r="R81" s="47"/>
      <c r="S81" s="47"/>
      <c r="T81" s="338"/>
    </row>
    <row r="82" spans="1:20" s="177" customFormat="1" ht="12.75" hidden="1">
      <c r="A82" s="319"/>
      <c r="B82" s="317"/>
      <c r="C82" s="159" t="s">
        <v>46</v>
      </c>
      <c r="D82" s="47">
        <v>0</v>
      </c>
      <c r="E82" s="47">
        <v>0</v>
      </c>
      <c r="F82" s="47">
        <v>0</v>
      </c>
      <c r="G82" s="47">
        <v>0</v>
      </c>
      <c r="H82" s="113"/>
      <c r="I82" s="113"/>
      <c r="J82" s="113"/>
      <c r="K82" s="113"/>
      <c r="L82" s="169"/>
      <c r="M82" s="169"/>
      <c r="N82" s="169"/>
      <c r="O82" s="169"/>
      <c r="P82" s="47"/>
      <c r="Q82" s="47"/>
      <c r="R82" s="47"/>
      <c r="S82" s="47"/>
      <c r="T82" s="338"/>
    </row>
    <row r="83" spans="1:20" s="177" customFormat="1" ht="12.75" hidden="1">
      <c r="A83" s="319"/>
      <c r="B83" s="317"/>
      <c r="C83" s="159" t="s">
        <v>47</v>
      </c>
      <c r="D83" s="47">
        <f>'ПР3. 10.ПП1.Дороги.2.Мер.'!H17</f>
        <v>4000000</v>
      </c>
      <c r="E83" s="47">
        <f>'ПР3. 10.ПП1.Дороги.2.Мер.'!I17</f>
        <v>0</v>
      </c>
      <c r="F83" s="47">
        <f>'ПР3. 10.ПП1.Дороги.2.Мер.'!J17</f>
        <v>0</v>
      </c>
      <c r="G83" s="47">
        <f>'ПР3. 10.ПП1.Дороги.2.Мер.'!K17</f>
        <v>4000000</v>
      </c>
      <c r="H83" s="114">
        <f>'06. Пр.1 Распределение. Отч.7'!L39</f>
        <v>0</v>
      </c>
      <c r="I83" s="114">
        <f>'06. Пр.1 Распределение. Отч.7'!M39</f>
        <v>0</v>
      </c>
      <c r="J83" s="114">
        <f>'06. Пр.1 Распределение. Отч.7'!N39</f>
        <v>0</v>
      </c>
      <c r="K83" s="114">
        <f>'06. Пр.1 Распределение. Отч.7'!O39</f>
        <v>0</v>
      </c>
      <c r="L83" s="114">
        <f>'06. Пр.1 Распределение. Отч.7'!P39</f>
        <v>0</v>
      </c>
      <c r="M83" s="114">
        <f>'06. Пр.1 Распределение. Отч.7'!Q39</f>
        <v>0</v>
      </c>
      <c r="N83" s="114">
        <f>'06. Пр.1 Распределение. Отч.7'!R39</f>
        <v>338289</v>
      </c>
      <c r="O83" s="114">
        <f>'06. Пр.1 Распределение. Отч.7'!S39</f>
        <v>0</v>
      </c>
      <c r="P83" s="114">
        <f>'06. Пр.1 Распределение. Отч.7'!T39</f>
        <v>223236</v>
      </c>
      <c r="Q83" s="114">
        <f>'06. Пр.1 Распределение. Отч.7'!U39</f>
        <v>0</v>
      </c>
      <c r="R83" s="114" t="e">
        <f>'06. Пр.1 Распределение. Отч.7'!V39</f>
        <v>#REF!</v>
      </c>
      <c r="S83" s="114" t="e">
        <f>'06. Пр.1 Распределение. Отч.7'!W39</f>
        <v>#REF!</v>
      </c>
      <c r="T83" s="338"/>
    </row>
    <row r="84" spans="1:20" s="177" customFormat="1" ht="12.75" hidden="1">
      <c r="A84" s="320"/>
      <c r="B84" s="317"/>
      <c r="C84" s="159" t="s">
        <v>48</v>
      </c>
      <c r="D84" s="47">
        <v>0</v>
      </c>
      <c r="E84" s="47">
        <v>0</v>
      </c>
      <c r="F84" s="47">
        <v>0</v>
      </c>
      <c r="G84" s="47">
        <v>0</v>
      </c>
      <c r="H84" s="113"/>
      <c r="I84" s="113"/>
      <c r="J84" s="113"/>
      <c r="K84" s="113"/>
      <c r="L84" s="169"/>
      <c r="M84" s="169"/>
      <c r="N84" s="169"/>
      <c r="O84" s="169"/>
      <c r="P84" s="47"/>
      <c r="Q84" s="47"/>
      <c r="R84" s="47"/>
      <c r="S84" s="47"/>
      <c r="T84" s="339"/>
    </row>
    <row r="85" spans="1:20" s="36" customFormat="1" ht="15" hidden="1" customHeight="1">
      <c r="A85" s="318" t="s">
        <v>290</v>
      </c>
      <c r="B85" s="317" t="str">
        <f>'ПР3. 10.ПП1.Дороги.2.Мер.'!A18</f>
        <v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85" s="178" t="s">
        <v>55</v>
      </c>
      <c r="D85" s="77">
        <f>D87+D88+D89+D90+D91</f>
        <v>223236</v>
      </c>
      <c r="E85" s="77">
        <f t="shared" ref="E85:S85" si="36">E87+E88+E89+E90+E91</f>
        <v>0</v>
      </c>
      <c r="F85" s="77">
        <f t="shared" si="36"/>
        <v>0</v>
      </c>
      <c r="G85" s="77">
        <f t="shared" si="36"/>
        <v>223236</v>
      </c>
      <c r="H85" s="77" t="e">
        <f t="shared" si="36"/>
        <v>#REF!</v>
      </c>
      <c r="I85" s="77" t="e">
        <f t="shared" si="36"/>
        <v>#REF!</v>
      </c>
      <c r="J85" s="77" t="e">
        <f t="shared" si="36"/>
        <v>#REF!</v>
      </c>
      <c r="K85" s="77" t="e">
        <f t="shared" si="36"/>
        <v>#REF!</v>
      </c>
      <c r="L85" s="77" t="e">
        <f t="shared" si="36"/>
        <v>#REF!</v>
      </c>
      <c r="M85" s="77" t="e">
        <f t="shared" ref="M85" si="37">M87+M88+M89+M90+M91</f>
        <v>#REF!</v>
      </c>
      <c r="N85" s="77" t="e">
        <f t="shared" si="36"/>
        <v>#REF!</v>
      </c>
      <c r="O85" s="77"/>
      <c r="P85" s="77" t="e">
        <f t="shared" si="36"/>
        <v>#REF!</v>
      </c>
      <c r="Q85" s="77"/>
      <c r="R85" s="77" t="e">
        <f t="shared" si="36"/>
        <v>#REF!</v>
      </c>
      <c r="S85" s="77" t="e">
        <f t="shared" si="36"/>
        <v>#REF!</v>
      </c>
      <c r="T85" s="337"/>
    </row>
    <row r="86" spans="1:20" s="36" customFormat="1" hidden="1">
      <c r="A86" s="319"/>
      <c r="B86" s="317"/>
      <c r="C86" s="178" t="s">
        <v>44</v>
      </c>
      <c r="D86" s="77"/>
      <c r="E86" s="77"/>
      <c r="F86" s="77"/>
      <c r="G86" s="77"/>
      <c r="H86" s="88"/>
      <c r="I86" s="88"/>
      <c r="J86" s="88"/>
      <c r="K86" s="88"/>
      <c r="L86" s="168"/>
      <c r="M86" s="168"/>
      <c r="N86" s="168"/>
      <c r="O86" s="168"/>
      <c r="P86" s="77"/>
      <c r="Q86" s="77"/>
      <c r="R86" s="77"/>
      <c r="S86" s="77"/>
      <c r="T86" s="338"/>
    </row>
    <row r="87" spans="1:20" s="177" customFormat="1" ht="12.75" hidden="1">
      <c r="A87" s="319"/>
      <c r="B87" s="317"/>
      <c r="C87" s="179" t="s">
        <v>43</v>
      </c>
      <c r="D87" s="47">
        <v>0</v>
      </c>
      <c r="E87" s="47">
        <v>0</v>
      </c>
      <c r="F87" s="47">
        <v>0</v>
      </c>
      <c r="G87" s="47">
        <v>0</v>
      </c>
      <c r="H87" s="113"/>
      <c r="I87" s="113"/>
      <c r="J87" s="113"/>
      <c r="K87" s="113"/>
      <c r="L87" s="169"/>
      <c r="M87" s="169"/>
      <c r="N87" s="169"/>
      <c r="O87" s="169"/>
      <c r="P87" s="47"/>
      <c r="Q87" s="47"/>
      <c r="R87" s="47"/>
      <c r="S87" s="47"/>
      <c r="T87" s="338"/>
    </row>
    <row r="88" spans="1:20" s="177" customFormat="1" ht="12.75" hidden="1">
      <c r="A88" s="319"/>
      <c r="B88" s="317"/>
      <c r="C88" s="159" t="s">
        <v>45</v>
      </c>
      <c r="D88" s="48">
        <v>0</v>
      </c>
      <c r="E88" s="48">
        <v>0</v>
      </c>
      <c r="F88" s="48">
        <v>0</v>
      </c>
      <c r="G88" s="48">
        <v>0</v>
      </c>
      <c r="H88" s="113"/>
      <c r="I88" s="113"/>
      <c r="J88" s="113"/>
      <c r="K88" s="113"/>
      <c r="L88" s="169"/>
      <c r="M88" s="169"/>
      <c r="N88" s="169"/>
      <c r="O88" s="169"/>
      <c r="P88" s="47"/>
      <c r="Q88" s="47"/>
      <c r="R88" s="47"/>
      <c r="S88" s="47"/>
      <c r="T88" s="338"/>
    </row>
    <row r="89" spans="1:20" s="177" customFormat="1" ht="12.75" hidden="1">
      <c r="A89" s="319"/>
      <c r="B89" s="317"/>
      <c r="C89" s="159" t="s">
        <v>46</v>
      </c>
      <c r="D89" s="47">
        <v>0</v>
      </c>
      <c r="E89" s="47">
        <v>0</v>
      </c>
      <c r="F89" s="47">
        <v>0</v>
      </c>
      <c r="G89" s="47">
        <v>0</v>
      </c>
      <c r="H89" s="113"/>
      <c r="I89" s="113"/>
      <c r="J89" s="113"/>
      <c r="K89" s="113"/>
      <c r="L89" s="169"/>
      <c r="M89" s="169"/>
      <c r="N89" s="169"/>
      <c r="O89" s="169"/>
      <c r="P89" s="47"/>
      <c r="Q89" s="47"/>
      <c r="R89" s="47"/>
      <c r="S89" s="47"/>
      <c r="T89" s="338"/>
    </row>
    <row r="90" spans="1:20" s="177" customFormat="1" ht="12.75" hidden="1">
      <c r="A90" s="319"/>
      <c r="B90" s="317"/>
      <c r="C90" s="159" t="s">
        <v>47</v>
      </c>
      <c r="D90" s="48">
        <f>'ПР3. 10.ПП1.Дороги.2.Мер.'!H18</f>
        <v>223236</v>
      </c>
      <c r="E90" s="48">
        <f>'ПР3. 10.ПП1.Дороги.2.Мер.'!I18</f>
        <v>0</v>
      </c>
      <c r="F90" s="48">
        <f>'ПР3. 10.ПП1.Дороги.2.Мер.'!J18</f>
        <v>0</v>
      </c>
      <c r="G90" s="48">
        <f>'ПР3. 10.ПП1.Дороги.2.Мер.'!K18</f>
        <v>223236</v>
      </c>
      <c r="H90" s="114" t="e">
        <f>'06. Пр.1 Распределение. Отч.7'!#REF!</f>
        <v>#REF!</v>
      </c>
      <c r="I90" s="114" t="e">
        <f>'06. Пр.1 Распределение. Отч.7'!#REF!</f>
        <v>#REF!</v>
      </c>
      <c r="J90" s="114" t="e">
        <f>'06. Пр.1 Распределение. Отч.7'!#REF!</f>
        <v>#REF!</v>
      </c>
      <c r="K90" s="114" t="e">
        <f>'06. Пр.1 Распределение. Отч.7'!#REF!</f>
        <v>#REF!</v>
      </c>
      <c r="L90" s="114" t="e">
        <f>'06. Пр.1 Распределение. Отч.7'!#REF!</f>
        <v>#REF!</v>
      </c>
      <c r="M90" s="114" t="e">
        <f>'06. Пр.1 Распределение. Отч.7'!#REF!</f>
        <v>#REF!</v>
      </c>
      <c r="N90" s="114" t="e">
        <f>'06. Пр.1 Распределение. Отч.7'!#REF!</f>
        <v>#REF!</v>
      </c>
      <c r="O90" s="114" t="e">
        <f>'06. Пр.1 Распределение. Отч.7'!#REF!</f>
        <v>#REF!</v>
      </c>
      <c r="P90" s="114" t="e">
        <f>'06. Пр.1 Распределение. Отч.7'!#REF!</f>
        <v>#REF!</v>
      </c>
      <c r="Q90" s="114" t="e">
        <f>'06. Пр.1 Распределение. Отч.7'!#REF!</f>
        <v>#REF!</v>
      </c>
      <c r="R90" s="114" t="e">
        <f>'06. Пр.1 Распределение. Отч.7'!#REF!</f>
        <v>#REF!</v>
      </c>
      <c r="S90" s="114" t="e">
        <f>'06. Пр.1 Распределение. Отч.7'!#REF!</f>
        <v>#REF!</v>
      </c>
      <c r="T90" s="338"/>
    </row>
    <row r="91" spans="1:20" s="177" customFormat="1" ht="12.75" hidden="1">
      <c r="A91" s="320"/>
      <c r="B91" s="317"/>
      <c r="C91" s="159" t="s">
        <v>48</v>
      </c>
      <c r="D91" s="47">
        <v>0</v>
      </c>
      <c r="E91" s="47">
        <v>0</v>
      </c>
      <c r="F91" s="47">
        <v>0</v>
      </c>
      <c r="G91" s="47">
        <v>0</v>
      </c>
      <c r="H91" s="113"/>
      <c r="I91" s="113"/>
      <c r="J91" s="113"/>
      <c r="K91" s="113"/>
      <c r="L91" s="169"/>
      <c r="M91" s="169"/>
      <c r="N91" s="169"/>
      <c r="O91" s="169"/>
      <c r="P91" s="47"/>
      <c r="Q91" s="47"/>
      <c r="R91" s="47"/>
      <c r="S91" s="47"/>
      <c r="T91" s="339"/>
    </row>
    <row r="92" spans="1:20" s="43" customFormat="1">
      <c r="A92" s="335" t="s">
        <v>7</v>
      </c>
      <c r="B92" s="335" t="s">
        <v>75</v>
      </c>
      <c r="C92" s="40" t="s">
        <v>55</v>
      </c>
      <c r="D92" s="77">
        <f>D94+D95+D96+D97+D98</f>
        <v>1370000</v>
      </c>
      <c r="E92" s="77">
        <f t="shared" ref="E92:G92" si="38">E94+E95+E96+E97+E98</f>
        <v>1370000</v>
      </c>
      <c r="F92" s="77">
        <f t="shared" si="38"/>
        <v>1370000</v>
      </c>
      <c r="G92" s="77">
        <f t="shared" si="38"/>
        <v>4110000</v>
      </c>
      <c r="H92" s="89">
        <f>'06. Пр.1 Распределение. Отч.7'!L40</f>
        <v>5698160</v>
      </c>
      <c r="I92" s="89">
        <f>'06. Пр.1 Распределение. Отч.7'!M40</f>
        <v>5600970.0999999996</v>
      </c>
      <c r="J92" s="89" t="e">
        <f>#REF!+#REF!+J100+J107+J114+J121</f>
        <v>#REF!</v>
      </c>
      <c r="K92" s="89" t="e">
        <f>#REF!+#REF!+K100+K107+K114+K121</f>
        <v>#REF!</v>
      </c>
      <c r="L92" s="89" t="e">
        <f>#REF!+#REF!+L100+L107+L114+L121</f>
        <v>#REF!</v>
      </c>
      <c r="M92" s="89" t="e">
        <f>#REF!+#REF!+M100+M107+M114+M121</f>
        <v>#REF!</v>
      </c>
      <c r="N92" s="89" t="e">
        <f>#REF!+#REF!+N100+N107+N114+N121</f>
        <v>#REF!</v>
      </c>
      <c r="O92" s="89" t="e">
        <f>#REF!+#REF!+O100+O107+O114+O121</f>
        <v>#REF!</v>
      </c>
      <c r="P92" s="89" t="e">
        <f>#REF!+#REF!+P100+P107+P114+P121</f>
        <v>#REF!</v>
      </c>
      <c r="Q92" s="89" t="e">
        <f>#REF!+#REF!+Q100+Q107+Q114+Q121</f>
        <v>#REF!</v>
      </c>
      <c r="R92" s="89" t="e">
        <f>#REF!+#REF!+R100+R107+R114+R121</f>
        <v>#REF!</v>
      </c>
      <c r="S92" s="89" t="e">
        <f>#REF!+#REF!+S100+S107+S114+S121</f>
        <v>#REF!</v>
      </c>
      <c r="T92" s="352"/>
    </row>
    <row r="93" spans="1:20" s="43" customFormat="1">
      <c r="A93" s="335"/>
      <c r="B93" s="335"/>
      <c r="C93" s="40" t="s">
        <v>44</v>
      </c>
      <c r="D93" s="77"/>
      <c r="E93" s="77"/>
      <c r="F93" s="77"/>
      <c r="G93" s="77"/>
      <c r="H93" s="89"/>
      <c r="I93" s="89"/>
      <c r="J93" s="89"/>
      <c r="K93" s="89"/>
      <c r="L93" s="89"/>
      <c r="M93" s="89"/>
      <c r="N93" s="89"/>
      <c r="O93" s="89"/>
      <c r="P93" s="89"/>
      <c r="Q93" s="89"/>
      <c r="R93" s="89"/>
      <c r="S93" s="89"/>
      <c r="T93" s="353"/>
    </row>
    <row r="94" spans="1:20" s="43" customFormat="1">
      <c r="A94" s="335"/>
      <c r="B94" s="335"/>
      <c r="C94" s="42" t="s">
        <v>43</v>
      </c>
      <c r="D94" s="77">
        <f>D102+D109+D116+D123</f>
        <v>0</v>
      </c>
      <c r="E94" s="77">
        <f t="shared" ref="E94:G94" si="39">E102+E109+E116+E123</f>
        <v>0</v>
      </c>
      <c r="F94" s="77">
        <f t="shared" si="39"/>
        <v>0</v>
      </c>
      <c r="G94" s="77">
        <f t="shared" si="39"/>
        <v>0</v>
      </c>
      <c r="H94" s="89">
        <v>0</v>
      </c>
      <c r="I94" s="89">
        <v>0</v>
      </c>
      <c r="J94" s="89" t="e">
        <f>#REF!+#REF!+J102+J109+J116+J123</f>
        <v>#REF!</v>
      </c>
      <c r="K94" s="89" t="e">
        <f>#REF!+#REF!+K102+K109+K116+K123</f>
        <v>#REF!</v>
      </c>
      <c r="L94" s="89" t="e">
        <f>#REF!+#REF!+L102+L109+L116+L123</f>
        <v>#REF!</v>
      </c>
      <c r="M94" s="89" t="e">
        <f>#REF!+#REF!+M102+M109+M116+M123</f>
        <v>#REF!</v>
      </c>
      <c r="N94" s="89" t="e">
        <f>#REF!+#REF!+N102+N109+N116+N123</f>
        <v>#REF!</v>
      </c>
      <c r="O94" s="89" t="e">
        <f>#REF!+#REF!+O102+O109+O116+O123</f>
        <v>#REF!</v>
      </c>
      <c r="P94" s="89" t="e">
        <f>#REF!+#REF!+P102+P109+P116+P123</f>
        <v>#REF!</v>
      </c>
      <c r="Q94" s="89" t="e">
        <f>#REF!+#REF!+Q102+Q109+Q116+Q123</f>
        <v>#REF!</v>
      </c>
      <c r="R94" s="89" t="e">
        <f>#REF!+#REF!+R102+R109+R116+R123</f>
        <v>#REF!</v>
      </c>
      <c r="S94" s="89" t="e">
        <f>#REF!+#REF!+S102+S109+S116+S123</f>
        <v>#REF!</v>
      </c>
      <c r="T94" s="353"/>
    </row>
    <row r="95" spans="1:20" s="43" customFormat="1">
      <c r="A95" s="335"/>
      <c r="B95" s="335"/>
      <c r="C95" s="40" t="s">
        <v>45</v>
      </c>
      <c r="D95" s="77">
        <f t="shared" ref="D95:G95" si="40">D103+D110+D117+D124</f>
        <v>0</v>
      </c>
      <c r="E95" s="77">
        <f t="shared" si="40"/>
        <v>0</v>
      </c>
      <c r="F95" s="77">
        <f t="shared" si="40"/>
        <v>0</v>
      </c>
      <c r="G95" s="77">
        <f t="shared" si="40"/>
        <v>0</v>
      </c>
      <c r="H95" s="89">
        <v>356800</v>
      </c>
      <c r="I95" s="89">
        <v>356800</v>
      </c>
      <c r="J95" s="89" t="e">
        <f>#REF!+#REF!+J103+J110+J117+J124</f>
        <v>#REF!</v>
      </c>
      <c r="K95" s="89" t="e">
        <f>#REF!+#REF!+K103+K110+K117+K124</f>
        <v>#REF!</v>
      </c>
      <c r="L95" s="89" t="e">
        <f>#REF!+#REF!+L103+L110+L117+L124</f>
        <v>#REF!</v>
      </c>
      <c r="M95" s="89" t="e">
        <f>#REF!+#REF!+M103+M110+M117+M124</f>
        <v>#REF!</v>
      </c>
      <c r="N95" s="89" t="e">
        <f>#REF!+#REF!+N103+N110+N117+N124</f>
        <v>#REF!</v>
      </c>
      <c r="O95" s="89" t="e">
        <f>#REF!+#REF!+O103+O110+O117+O124</f>
        <v>#REF!</v>
      </c>
      <c r="P95" s="89" t="e">
        <f>#REF!+#REF!+P103+P110+P117+P124</f>
        <v>#REF!</v>
      </c>
      <c r="Q95" s="89" t="e">
        <f>#REF!+#REF!+Q103+Q110+Q117+Q124</f>
        <v>#REF!</v>
      </c>
      <c r="R95" s="89" t="e">
        <f>#REF!+#REF!+R103+R110+R117+R124</f>
        <v>#REF!</v>
      </c>
      <c r="S95" s="89" t="e">
        <f>#REF!+#REF!+S103+S110+S117+S124</f>
        <v>#REF!</v>
      </c>
      <c r="T95" s="353"/>
    </row>
    <row r="96" spans="1:20" s="43" customFormat="1">
      <c r="A96" s="335"/>
      <c r="B96" s="335"/>
      <c r="C96" s="71" t="s">
        <v>46</v>
      </c>
      <c r="D96" s="77">
        <f t="shared" ref="D96:G96" si="41">D104+D111+D118+D125</f>
        <v>0</v>
      </c>
      <c r="E96" s="77">
        <f t="shared" si="41"/>
        <v>0</v>
      </c>
      <c r="F96" s="77">
        <f t="shared" si="41"/>
        <v>0</v>
      </c>
      <c r="G96" s="77">
        <f t="shared" si="41"/>
        <v>0</v>
      </c>
      <c r="H96" s="89">
        <v>0</v>
      </c>
      <c r="I96" s="89">
        <v>0</v>
      </c>
      <c r="J96" s="89" t="e">
        <f>#REF!+#REF!+J104+J111+J118+J125</f>
        <v>#REF!</v>
      </c>
      <c r="K96" s="89" t="e">
        <f>#REF!+#REF!+K104+K111+K118+K125</f>
        <v>#REF!</v>
      </c>
      <c r="L96" s="89" t="e">
        <f>#REF!+#REF!+L104+L111+L118+L125</f>
        <v>#REF!</v>
      </c>
      <c r="M96" s="89" t="e">
        <f>#REF!+#REF!+M104+M111+M118+M125</f>
        <v>#REF!</v>
      </c>
      <c r="N96" s="89" t="e">
        <f>#REF!+#REF!+N104+N111+N118+N125</f>
        <v>#REF!</v>
      </c>
      <c r="O96" s="89" t="e">
        <f>#REF!+#REF!+O104+O111+O118+O125</f>
        <v>#REF!</v>
      </c>
      <c r="P96" s="89" t="e">
        <f>#REF!+#REF!+P104+P111+P118+P125</f>
        <v>#REF!</v>
      </c>
      <c r="Q96" s="89" t="e">
        <f>#REF!+#REF!+Q104+Q111+Q118+Q125</f>
        <v>#REF!</v>
      </c>
      <c r="R96" s="89" t="e">
        <f>#REF!+#REF!+R104+R111+R118+R125</f>
        <v>#REF!</v>
      </c>
      <c r="S96" s="89" t="e">
        <f>#REF!+#REF!+S104+S111+S118+S125</f>
        <v>#REF!</v>
      </c>
      <c r="T96" s="353"/>
    </row>
    <row r="97" spans="1:20" s="43" customFormat="1">
      <c r="A97" s="335"/>
      <c r="B97" s="335"/>
      <c r="C97" s="40" t="s">
        <v>47</v>
      </c>
      <c r="D97" s="77">
        <f t="shared" ref="D97:G97" si="42">D105+D112+D119+D126</f>
        <v>1370000</v>
      </c>
      <c r="E97" s="77">
        <f t="shared" si="42"/>
        <v>1370000</v>
      </c>
      <c r="F97" s="77">
        <f t="shared" si="42"/>
        <v>1370000</v>
      </c>
      <c r="G97" s="77">
        <f t="shared" si="42"/>
        <v>4110000</v>
      </c>
      <c r="H97" s="89">
        <v>5341360</v>
      </c>
      <c r="I97" s="89">
        <v>5244170.0999999996</v>
      </c>
      <c r="J97" s="89" t="e">
        <f>#REF!+#REF!+J105+J112+J119+J126</f>
        <v>#REF!</v>
      </c>
      <c r="K97" s="89" t="e">
        <f>#REF!+#REF!+K105+K112+K119+K126</f>
        <v>#REF!</v>
      </c>
      <c r="L97" s="89" t="e">
        <f>#REF!+#REF!+L105+L112+L119+L126</f>
        <v>#REF!</v>
      </c>
      <c r="M97" s="89" t="e">
        <f>#REF!+#REF!+M105+M112+M119+M126</f>
        <v>#REF!</v>
      </c>
      <c r="N97" s="89" t="e">
        <f>#REF!+#REF!+N105+N112+N119+N126</f>
        <v>#REF!</v>
      </c>
      <c r="O97" s="89" t="e">
        <f>#REF!+#REF!+O105+O112+O119+O126</f>
        <v>#REF!</v>
      </c>
      <c r="P97" s="89" t="e">
        <f>#REF!+#REF!+P105+P112+P119+P126</f>
        <v>#REF!</v>
      </c>
      <c r="Q97" s="89" t="e">
        <f>#REF!+#REF!+Q105+Q112+Q119+Q126</f>
        <v>#REF!</v>
      </c>
      <c r="R97" s="89" t="e">
        <f>#REF!+#REF!+R105+R112+R119+R126</f>
        <v>#REF!</v>
      </c>
      <c r="S97" s="89" t="e">
        <f>#REF!+#REF!+S105+S112+S119+S126</f>
        <v>#REF!</v>
      </c>
      <c r="T97" s="353"/>
    </row>
    <row r="98" spans="1:20" s="43" customFormat="1">
      <c r="A98" s="335"/>
      <c r="B98" s="335"/>
      <c r="C98" s="40" t="s">
        <v>48</v>
      </c>
      <c r="D98" s="77">
        <f t="shared" ref="D98:G98" si="43">D106+D113+D120+D127</f>
        <v>0</v>
      </c>
      <c r="E98" s="77">
        <f t="shared" si="43"/>
        <v>0</v>
      </c>
      <c r="F98" s="77">
        <f t="shared" si="43"/>
        <v>0</v>
      </c>
      <c r="G98" s="77">
        <f t="shared" si="43"/>
        <v>0</v>
      </c>
      <c r="H98" s="89">
        <v>0</v>
      </c>
      <c r="I98" s="89">
        <v>0</v>
      </c>
      <c r="J98" s="89" t="e">
        <f>#REF!+#REF!+J106+J113+J120+J127</f>
        <v>#REF!</v>
      </c>
      <c r="K98" s="89" t="e">
        <f>#REF!+#REF!+K106+K113+K120+K127</f>
        <v>#REF!</v>
      </c>
      <c r="L98" s="89" t="e">
        <f>#REF!+#REF!+L106+L113+L120+L127</f>
        <v>#REF!</v>
      </c>
      <c r="M98" s="89" t="e">
        <f>#REF!+#REF!+M106+M113+M120+M127</f>
        <v>#REF!</v>
      </c>
      <c r="N98" s="89" t="e">
        <f>#REF!+#REF!+N106+N113+N120+N127</f>
        <v>#REF!</v>
      </c>
      <c r="O98" s="89" t="e">
        <f>#REF!+#REF!+O106+O113+O120+O127</f>
        <v>#REF!</v>
      </c>
      <c r="P98" s="89" t="e">
        <f>#REF!+#REF!+P106+P113+P120+P127</f>
        <v>#REF!</v>
      </c>
      <c r="Q98" s="89" t="e">
        <f>#REF!+#REF!+Q106+Q113+Q120+Q127</f>
        <v>#REF!</v>
      </c>
      <c r="R98" s="89" t="e">
        <f>#REF!+#REF!+R106+R113+R120+R127</f>
        <v>#REF!</v>
      </c>
      <c r="S98" s="89" t="e">
        <f>#REF!+#REF!+S106+S113+S120+S127</f>
        <v>#REF!</v>
      </c>
      <c r="T98" s="354"/>
    </row>
    <row r="99" spans="1:20" s="264" customFormat="1" ht="13.5" hidden="1">
      <c r="A99" s="259"/>
      <c r="B99" s="259" t="s">
        <v>319</v>
      </c>
      <c r="C99" s="260"/>
      <c r="D99" s="261">
        <f>'ПР5. 13.ПП2.БДД.2.Мер.'!H13</f>
        <v>1370000</v>
      </c>
      <c r="E99" s="261">
        <f>'ПР5. 13.ПП2.БДД.2.Мер.'!I13</f>
        <v>1370000</v>
      </c>
      <c r="F99" s="261">
        <f>'ПР5. 13.ПП2.БДД.2.Мер.'!J13</f>
        <v>1370000</v>
      </c>
      <c r="G99" s="261">
        <f>'ПР5. 13.ПП2.БДД.2.Мер.'!K13</f>
        <v>4110000</v>
      </c>
      <c r="H99" s="262"/>
      <c r="I99" s="262"/>
      <c r="J99" s="262"/>
      <c r="K99" s="262"/>
      <c r="L99" s="262"/>
      <c r="M99" s="262"/>
      <c r="N99" s="262"/>
      <c r="O99" s="262"/>
      <c r="P99" s="262"/>
      <c r="Q99" s="262"/>
      <c r="R99" s="262"/>
      <c r="S99" s="262"/>
      <c r="T99" s="265"/>
    </row>
    <row r="100" spans="1:20" hidden="1">
      <c r="A100" s="329" t="s">
        <v>28</v>
      </c>
      <c r="B100" s="330" t="str">
        <f>'ПР5. 13.ПП2.БДД.2.Мер.'!A8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100" s="111" t="s">
        <v>55</v>
      </c>
      <c r="D100" s="77">
        <f>D102+D103+D104+D105+D106</f>
        <v>200000</v>
      </c>
      <c r="E100" s="77">
        <f t="shared" ref="E100:G100" si="44">E102+E103+E104+E105+E106</f>
        <v>200000</v>
      </c>
      <c r="F100" s="77">
        <f t="shared" si="44"/>
        <v>200000</v>
      </c>
      <c r="G100" s="77">
        <f t="shared" si="44"/>
        <v>600000</v>
      </c>
      <c r="H100" s="89">
        <f t="shared" ref="H100:S100" si="45">SUM(H102:H106)</f>
        <v>100000</v>
      </c>
      <c r="I100" s="89">
        <f t="shared" si="45"/>
        <v>4080</v>
      </c>
      <c r="J100" s="89">
        <f>SUM(J102:J106)</f>
        <v>20000</v>
      </c>
      <c r="K100" s="89">
        <f t="shared" si="45"/>
        <v>14700</v>
      </c>
      <c r="L100" s="89">
        <f t="shared" si="45"/>
        <v>55000</v>
      </c>
      <c r="M100" s="89">
        <f t="shared" si="45"/>
        <v>31980</v>
      </c>
      <c r="N100" s="89">
        <f t="shared" si="45"/>
        <v>110000</v>
      </c>
      <c r="O100" s="89">
        <f t="shared" si="45"/>
        <v>0</v>
      </c>
      <c r="P100" s="89">
        <f t="shared" si="45"/>
        <v>90000</v>
      </c>
      <c r="Q100" s="89">
        <f t="shared" si="45"/>
        <v>0</v>
      </c>
      <c r="R100" s="89">
        <f t="shared" si="45"/>
        <v>90000</v>
      </c>
      <c r="S100" s="89">
        <f t="shared" si="45"/>
        <v>90000</v>
      </c>
      <c r="T100" s="77"/>
    </row>
    <row r="101" spans="1:20" s="100" customFormat="1" ht="12.75" hidden="1">
      <c r="A101" s="333"/>
      <c r="B101" s="330"/>
      <c r="C101" s="112" t="s">
        <v>44</v>
      </c>
      <c r="D101" s="47"/>
      <c r="E101" s="47"/>
      <c r="F101" s="47"/>
      <c r="G101" s="47"/>
      <c r="H101" s="113"/>
      <c r="I101" s="113"/>
      <c r="J101" s="113"/>
      <c r="K101" s="113"/>
      <c r="L101" s="116"/>
      <c r="M101" s="116"/>
      <c r="N101" s="116"/>
      <c r="O101" s="116"/>
      <c r="P101" s="47"/>
      <c r="Q101" s="47"/>
      <c r="R101" s="47"/>
      <c r="S101" s="47"/>
      <c r="T101" s="116"/>
    </row>
    <row r="102" spans="1:20" s="100" customFormat="1" ht="12.75" hidden="1">
      <c r="A102" s="333"/>
      <c r="B102" s="330"/>
      <c r="C102" s="115" t="s">
        <v>43</v>
      </c>
      <c r="D102" s="47">
        <v>0</v>
      </c>
      <c r="E102" s="47">
        <v>0</v>
      </c>
      <c r="F102" s="47">
        <v>0</v>
      </c>
      <c r="G102" s="47">
        <v>0</v>
      </c>
      <c r="H102" s="113"/>
      <c r="I102" s="113"/>
      <c r="J102" s="113"/>
      <c r="K102" s="113"/>
      <c r="L102" s="116"/>
      <c r="M102" s="116"/>
      <c r="N102" s="116"/>
      <c r="O102" s="116"/>
      <c r="P102" s="47"/>
      <c r="Q102" s="47"/>
      <c r="R102" s="47"/>
      <c r="S102" s="47"/>
      <c r="T102" s="116"/>
    </row>
    <row r="103" spans="1:20" s="100" customFormat="1" ht="12.75" hidden="1">
      <c r="A103" s="333"/>
      <c r="B103" s="330"/>
      <c r="C103" s="112" t="s">
        <v>45</v>
      </c>
      <c r="D103" s="48">
        <f>'06. Пр.1 Распределение. Отч.7'!H43</f>
        <v>0</v>
      </c>
      <c r="E103" s="48">
        <f>'06. Пр.1 Распределение. Отч.7'!I43</f>
        <v>0</v>
      </c>
      <c r="F103" s="48">
        <f>'06. Пр.1 Распределение. Отч.7'!J43</f>
        <v>0</v>
      </c>
      <c r="G103" s="48">
        <f>'06. Пр.1 Распределение. Отч.7'!K43</f>
        <v>0</v>
      </c>
      <c r="H103" s="113"/>
      <c r="I103" s="113"/>
      <c r="J103" s="113"/>
      <c r="K103" s="113"/>
      <c r="L103" s="116"/>
      <c r="M103" s="116"/>
      <c r="N103" s="116"/>
      <c r="O103" s="116"/>
      <c r="P103" s="47"/>
      <c r="Q103" s="47"/>
      <c r="R103" s="47"/>
      <c r="S103" s="47"/>
      <c r="T103" s="116"/>
    </row>
    <row r="104" spans="1:20" s="100" customFormat="1" ht="12.75" hidden="1">
      <c r="A104" s="333"/>
      <c r="B104" s="330"/>
      <c r="C104" s="112" t="s">
        <v>46</v>
      </c>
      <c r="D104" s="47">
        <v>0</v>
      </c>
      <c r="E104" s="47">
        <v>0</v>
      </c>
      <c r="F104" s="47">
        <v>0</v>
      </c>
      <c r="G104" s="47">
        <v>0</v>
      </c>
      <c r="H104" s="113"/>
      <c r="I104" s="113"/>
      <c r="J104" s="113"/>
      <c r="K104" s="113"/>
      <c r="L104" s="116"/>
      <c r="M104" s="116"/>
      <c r="N104" s="116"/>
      <c r="O104" s="116"/>
      <c r="P104" s="47"/>
      <c r="Q104" s="47"/>
      <c r="R104" s="47"/>
      <c r="S104" s="47"/>
      <c r="T104" s="116"/>
    </row>
    <row r="105" spans="1:20" s="100" customFormat="1" ht="12.75" hidden="1">
      <c r="A105" s="333"/>
      <c r="B105" s="330"/>
      <c r="C105" s="112" t="s">
        <v>47</v>
      </c>
      <c r="D105" s="48">
        <f>'ПР5. 13.ПП2.БДД.2.Мер.'!H8</f>
        <v>200000</v>
      </c>
      <c r="E105" s="48">
        <f>'ПР5. 13.ПП2.БДД.2.Мер.'!I8</f>
        <v>200000</v>
      </c>
      <c r="F105" s="48">
        <f>'ПР5. 13.ПП2.БДД.2.Мер.'!J8</f>
        <v>200000</v>
      </c>
      <c r="G105" s="48">
        <f>'ПР5. 13.ПП2.БДД.2.Мер.'!K8</f>
        <v>600000</v>
      </c>
      <c r="H105" s="114">
        <f>'06. Пр.1 Распределение. Отч.7'!L50</f>
        <v>100000</v>
      </c>
      <c r="I105" s="114">
        <f>'06. Пр.1 Распределение. Отч.7'!M50</f>
        <v>4080</v>
      </c>
      <c r="J105" s="114">
        <f>'06. Пр.1 Распределение. Отч.7'!N50</f>
        <v>20000</v>
      </c>
      <c r="K105" s="114">
        <f>'06. Пр.1 Распределение. Отч.7'!O50</f>
        <v>14700</v>
      </c>
      <c r="L105" s="114">
        <f>'06. Пр.1 Распределение. Отч.7'!P50</f>
        <v>55000</v>
      </c>
      <c r="M105" s="114">
        <f>'06. Пр.1 Распределение. Отч.7'!Q50</f>
        <v>31980</v>
      </c>
      <c r="N105" s="114">
        <f>'06. Пр.1 Распределение. Отч.7'!R50</f>
        <v>110000</v>
      </c>
      <c r="O105" s="114">
        <f>'06. Пр.1 Распределение. Отч.7'!S50</f>
        <v>0</v>
      </c>
      <c r="P105" s="114">
        <f>'06. Пр.1 Распределение. Отч.7'!T50</f>
        <v>90000</v>
      </c>
      <c r="Q105" s="114">
        <f>'06. Пр.1 Распределение. Отч.7'!U50</f>
        <v>0</v>
      </c>
      <c r="R105" s="114">
        <f>'06. Пр.1 Распределение. Отч.7'!V50</f>
        <v>90000</v>
      </c>
      <c r="S105" s="114">
        <f>'06. Пр.1 Распределение. Отч.7'!W50</f>
        <v>90000</v>
      </c>
      <c r="T105" s="47"/>
    </row>
    <row r="106" spans="1:20" s="100" customFormat="1" ht="12.75" hidden="1">
      <c r="A106" s="333"/>
      <c r="B106" s="330"/>
      <c r="C106" s="112" t="s">
        <v>48</v>
      </c>
      <c r="D106" s="47">
        <v>0</v>
      </c>
      <c r="E106" s="47">
        <v>0</v>
      </c>
      <c r="F106" s="47">
        <v>0</v>
      </c>
      <c r="G106" s="47">
        <v>0</v>
      </c>
      <c r="H106" s="113"/>
      <c r="I106" s="113"/>
      <c r="J106" s="113"/>
      <c r="K106" s="113"/>
      <c r="L106" s="116"/>
      <c r="M106" s="116"/>
      <c r="N106" s="116"/>
      <c r="O106" s="116"/>
      <c r="P106" s="47"/>
      <c r="Q106" s="47"/>
      <c r="R106" s="47"/>
      <c r="S106" s="47"/>
      <c r="T106" s="116"/>
    </row>
    <row r="107" spans="1:20" hidden="1">
      <c r="A107" s="329" t="s">
        <v>29</v>
      </c>
      <c r="B107" s="330" t="str">
        <f>'ПР5. 13.ПП2.БДД.2.Мер.'!A10</f>
        <v>Проведение конкурсов по тематике "Безопасность дорожного движения в ЗАТО Железногорск"</v>
      </c>
      <c r="C107" s="111" t="s">
        <v>55</v>
      </c>
      <c r="D107" s="77">
        <f>D109+D110+D111+D112+D113</f>
        <v>80000</v>
      </c>
      <c r="E107" s="77">
        <f t="shared" ref="E107:G107" si="46">E109+E110+E111+E112+E113</f>
        <v>80000</v>
      </c>
      <c r="F107" s="77">
        <f t="shared" si="46"/>
        <v>80000</v>
      </c>
      <c r="G107" s="77">
        <f t="shared" si="46"/>
        <v>240000</v>
      </c>
      <c r="H107" s="89" t="e">
        <f t="shared" ref="H107:S107" si="47">SUM(H109:H113)</f>
        <v>#REF!</v>
      </c>
      <c r="I107" s="89" t="e">
        <f t="shared" si="47"/>
        <v>#REF!</v>
      </c>
      <c r="J107" s="89" t="e">
        <f>SUM(J109:J113)</f>
        <v>#REF!</v>
      </c>
      <c r="K107" s="89" t="e">
        <f t="shared" si="47"/>
        <v>#REF!</v>
      </c>
      <c r="L107" s="89" t="e">
        <f t="shared" si="47"/>
        <v>#REF!</v>
      </c>
      <c r="M107" s="89" t="e">
        <f t="shared" si="47"/>
        <v>#REF!</v>
      </c>
      <c r="N107" s="89" t="e">
        <f t="shared" si="47"/>
        <v>#REF!</v>
      </c>
      <c r="O107" s="89" t="e">
        <f t="shared" si="47"/>
        <v>#REF!</v>
      </c>
      <c r="P107" s="89" t="e">
        <f t="shared" si="47"/>
        <v>#REF!</v>
      </c>
      <c r="Q107" s="89" t="e">
        <f t="shared" si="47"/>
        <v>#REF!</v>
      </c>
      <c r="R107" s="89" t="e">
        <f t="shared" si="47"/>
        <v>#REF!</v>
      </c>
      <c r="S107" s="89" t="e">
        <f t="shared" si="47"/>
        <v>#REF!</v>
      </c>
      <c r="T107" s="77"/>
    </row>
    <row r="108" spans="1:20" s="100" customFormat="1" ht="12.75" hidden="1">
      <c r="A108" s="333"/>
      <c r="B108" s="330"/>
      <c r="C108" s="112" t="s">
        <v>44</v>
      </c>
      <c r="D108" s="47"/>
      <c r="E108" s="47"/>
      <c r="F108" s="47"/>
      <c r="G108" s="47"/>
      <c r="H108" s="113"/>
      <c r="I108" s="113"/>
      <c r="J108" s="113"/>
      <c r="K108" s="113"/>
      <c r="L108" s="116"/>
      <c r="M108" s="116"/>
      <c r="N108" s="116"/>
      <c r="O108" s="116"/>
      <c r="P108" s="47"/>
      <c r="Q108" s="47"/>
      <c r="R108" s="47"/>
      <c r="S108" s="47"/>
      <c r="T108" s="116"/>
    </row>
    <row r="109" spans="1:20" s="100" customFormat="1" ht="12.75" hidden="1">
      <c r="A109" s="333"/>
      <c r="B109" s="330"/>
      <c r="C109" s="115" t="s">
        <v>43</v>
      </c>
      <c r="D109" s="47">
        <v>0</v>
      </c>
      <c r="E109" s="47">
        <v>0</v>
      </c>
      <c r="F109" s="47">
        <v>0</v>
      </c>
      <c r="G109" s="47">
        <v>0</v>
      </c>
      <c r="H109" s="113"/>
      <c r="I109" s="113"/>
      <c r="J109" s="113"/>
      <c r="K109" s="113"/>
      <c r="L109" s="116"/>
      <c r="M109" s="116"/>
      <c r="N109" s="116"/>
      <c r="O109" s="116"/>
      <c r="P109" s="47"/>
      <c r="Q109" s="47"/>
      <c r="R109" s="47"/>
      <c r="S109" s="47"/>
      <c r="T109" s="116"/>
    </row>
    <row r="110" spans="1:20" s="100" customFormat="1" ht="12.75" hidden="1">
      <c r="A110" s="333"/>
      <c r="B110" s="330"/>
      <c r="C110" s="112" t="s">
        <v>45</v>
      </c>
      <c r="D110" s="47">
        <v>0</v>
      </c>
      <c r="E110" s="47">
        <v>0</v>
      </c>
      <c r="F110" s="47">
        <v>0</v>
      </c>
      <c r="G110" s="47">
        <v>0</v>
      </c>
      <c r="H110" s="113"/>
      <c r="I110" s="113"/>
      <c r="J110" s="113"/>
      <c r="K110" s="113"/>
      <c r="L110" s="116"/>
      <c r="M110" s="116"/>
      <c r="N110" s="116"/>
      <c r="O110" s="116"/>
      <c r="P110" s="47"/>
      <c r="Q110" s="47"/>
      <c r="R110" s="47"/>
      <c r="S110" s="47"/>
      <c r="T110" s="116"/>
    </row>
    <row r="111" spans="1:20" s="100" customFormat="1" ht="12.75" hidden="1">
      <c r="A111" s="333"/>
      <c r="B111" s="330"/>
      <c r="C111" s="112" t="s">
        <v>46</v>
      </c>
      <c r="D111" s="47">
        <v>0</v>
      </c>
      <c r="E111" s="47">
        <v>0</v>
      </c>
      <c r="F111" s="47">
        <v>0</v>
      </c>
      <c r="G111" s="47">
        <v>0</v>
      </c>
      <c r="H111" s="113"/>
      <c r="I111" s="113"/>
      <c r="J111" s="113"/>
      <c r="K111" s="113"/>
      <c r="L111" s="116"/>
      <c r="M111" s="116"/>
      <c r="N111" s="116"/>
      <c r="O111" s="116"/>
      <c r="P111" s="47"/>
      <c r="Q111" s="47"/>
      <c r="R111" s="47"/>
      <c r="S111" s="47"/>
      <c r="T111" s="116"/>
    </row>
    <row r="112" spans="1:20" s="100" customFormat="1" ht="12.75" hidden="1">
      <c r="A112" s="333"/>
      <c r="B112" s="330"/>
      <c r="C112" s="112" t="s">
        <v>47</v>
      </c>
      <c r="D112" s="48">
        <f>'ПР5. 13.ПП2.БДД.2.Мер.'!H10</f>
        <v>80000</v>
      </c>
      <c r="E112" s="48">
        <f>'ПР5. 13.ПП2.БДД.2.Мер.'!I10</f>
        <v>80000</v>
      </c>
      <c r="F112" s="48">
        <f>'ПР5. 13.ПП2.БДД.2.Мер.'!J10</f>
        <v>80000</v>
      </c>
      <c r="G112" s="48">
        <f>'ПР5. 13.ПП2.БДД.2.Мер.'!K10</f>
        <v>240000</v>
      </c>
      <c r="H112" s="114" t="e">
        <f>'06. Пр.1 Распределение. Отч.7'!#REF!</f>
        <v>#REF!</v>
      </c>
      <c r="I112" s="114" t="e">
        <f>'06. Пр.1 Распределение. Отч.7'!#REF!</f>
        <v>#REF!</v>
      </c>
      <c r="J112" s="114" t="e">
        <f>'06. Пр.1 Распределение. Отч.7'!#REF!</f>
        <v>#REF!</v>
      </c>
      <c r="K112" s="114" t="e">
        <f>'06. Пр.1 Распределение. Отч.7'!#REF!</f>
        <v>#REF!</v>
      </c>
      <c r="L112" s="114" t="e">
        <f>'06. Пр.1 Распределение. Отч.7'!#REF!</f>
        <v>#REF!</v>
      </c>
      <c r="M112" s="114" t="e">
        <f>'06. Пр.1 Распределение. Отч.7'!#REF!</f>
        <v>#REF!</v>
      </c>
      <c r="N112" s="114" t="e">
        <f>'06. Пр.1 Распределение. Отч.7'!#REF!</f>
        <v>#REF!</v>
      </c>
      <c r="O112" s="114" t="e">
        <f>'06. Пр.1 Распределение. Отч.7'!#REF!</f>
        <v>#REF!</v>
      </c>
      <c r="P112" s="114" t="e">
        <f>'06. Пр.1 Распределение. Отч.7'!#REF!</f>
        <v>#REF!</v>
      </c>
      <c r="Q112" s="114" t="e">
        <f>'06. Пр.1 Распределение. Отч.7'!#REF!</f>
        <v>#REF!</v>
      </c>
      <c r="R112" s="114" t="e">
        <f>'06. Пр.1 Распределение. Отч.7'!#REF!</f>
        <v>#REF!</v>
      </c>
      <c r="S112" s="114" t="e">
        <f>'06. Пр.1 Распределение. Отч.7'!#REF!</f>
        <v>#REF!</v>
      </c>
      <c r="T112" s="47"/>
    </row>
    <row r="113" spans="1:20" s="100" customFormat="1" ht="12.75" hidden="1">
      <c r="A113" s="333"/>
      <c r="B113" s="330"/>
      <c r="C113" s="112" t="s">
        <v>48</v>
      </c>
      <c r="D113" s="47">
        <v>0</v>
      </c>
      <c r="E113" s="47">
        <v>0</v>
      </c>
      <c r="F113" s="47">
        <v>0</v>
      </c>
      <c r="G113" s="47">
        <v>0</v>
      </c>
      <c r="H113" s="113"/>
      <c r="I113" s="113"/>
      <c r="J113" s="113"/>
      <c r="K113" s="113"/>
      <c r="L113" s="116"/>
      <c r="M113" s="116"/>
      <c r="N113" s="116"/>
      <c r="O113" s="116"/>
      <c r="P113" s="47"/>
      <c r="Q113" s="47"/>
      <c r="R113" s="47"/>
      <c r="S113" s="47"/>
      <c r="T113" s="116"/>
    </row>
    <row r="114" spans="1:20" hidden="1">
      <c r="A114" s="329" t="s">
        <v>30</v>
      </c>
      <c r="B114" s="330" t="str">
        <f>'ПР5. 13.ПП2.БДД.2.Мер.'!A11</f>
        <v>Организация социальной рекламы и печатной продукции по безопасности дорожного движения</v>
      </c>
      <c r="C114" s="111" t="s">
        <v>55</v>
      </c>
      <c r="D114" s="77">
        <f>D116+D117+D118+D119+D120</f>
        <v>90000</v>
      </c>
      <c r="E114" s="77">
        <f t="shared" ref="E114:G114" si="48">E116+E117+E118+E119+E120</f>
        <v>90000</v>
      </c>
      <c r="F114" s="77">
        <f t="shared" si="48"/>
        <v>90000</v>
      </c>
      <c r="G114" s="77">
        <f t="shared" si="48"/>
        <v>270000</v>
      </c>
      <c r="H114" s="89" t="e">
        <f t="shared" ref="H114:S114" si="49">SUM(H116:H120)</f>
        <v>#REF!</v>
      </c>
      <c r="I114" s="89" t="e">
        <f t="shared" si="49"/>
        <v>#REF!</v>
      </c>
      <c r="J114" s="89" t="e">
        <f>SUM(J116:J120)</f>
        <v>#REF!</v>
      </c>
      <c r="K114" s="89" t="e">
        <f t="shared" si="49"/>
        <v>#REF!</v>
      </c>
      <c r="L114" s="89" t="e">
        <f t="shared" si="49"/>
        <v>#REF!</v>
      </c>
      <c r="M114" s="89" t="e">
        <f t="shared" si="49"/>
        <v>#REF!</v>
      </c>
      <c r="N114" s="89" t="e">
        <f t="shared" si="49"/>
        <v>#REF!</v>
      </c>
      <c r="O114" s="89" t="e">
        <f t="shared" si="49"/>
        <v>#REF!</v>
      </c>
      <c r="P114" s="89" t="e">
        <f t="shared" si="49"/>
        <v>#REF!</v>
      </c>
      <c r="Q114" s="89" t="e">
        <f t="shared" si="49"/>
        <v>#REF!</v>
      </c>
      <c r="R114" s="89" t="e">
        <f t="shared" si="49"/>
        <v>#REF!</v>
      </c>
      <c r="S114" s="89" t="e">
        <f t="shared" si="49"/>
        <v>#REF!</v>
      </c>
      <c r="T114" s="77"/>
    </row>
    <row r="115" spans="1:20" s="100" customFormat="1" ht="12.75" hidden="1">
      <c r="A115" s="333"/>
      <c r="B115" s="330"/>
      <c r="C115" s="112" t="s">
        <v>44</v>
      </c>
      <c r="D115" s="47"/>
      <c r="E115" s="47"/>
      <c r="F115" s="47"/>
      <c r="G115" s="47"/>
      <c r="H115" s="113"/>
      <c r="I115" s="113"/>
      <c r="J115" s="113"/>
      <c r="K115" s="113"/>
      <c r="L115" s="116"/>
      <c r="M115" s="116"/>
      <c r="N115" s="116"/>
      <c r="O115" s="116"/>
      <c r="P115" s="47"/>
      <c r="Q115" s="47"/>
      <c r="R115" s="47"/>
      <c r="S115" s="47"/>
      <c r="T115" s="116"/>
    </row>
    <row r="116" spans="1:20" s="100" customFormat="1" ht="12.75" hidden="1">
      <c r="A116" s="333"/>
      <c r="B116" s="330"/>
      <c r="C116" s="115" t="s">
        <v>43</v>
      </c>
      <c r="D116" s="47">
        <v>0</v>
      </c>
      <c r="E116" s="47">
        <v>0</v>
      </c>
      <c r="F116" s="47">
        <v>0</v>
      </c>
      <c r="G116" s="47">
        <v>0</v>
      </c>
      <c r="H116" s="113"/>
      <c r="I116" s="113"/>
      <c r="J116" s="113"/>
      <c r="K116" s="113"/>
      <c r="L116" s="116"/>
      <c r="M116" s="116"/>
      <c r="N116" s="116"/>
      <c r="O116" s="116"/>
      <c r="P116" s="47"/>
      <c r="Q116" s="47"/>
      <c r="R116" s="47"/>
      <c r="S116" s="47"/>
      <c r="T116" s="116"/>
    </row>
    <row r="117" spans="1:20" s="100" customFormat="1" ht="12.75" hidden="1">
      <c r="A117" s="333"/>
      <c r="B117" s="330"/>
      <c r="C117" s="112" t="s">
        <v>45</v>
      </c>
      <c r="D117" s="47">
        <v>0</v>
      </c>
      <c r="E117" s="47">
        <v>0</v>
      </c>
      <c r="F117" s="47">
        <v>0</v>
      </c>
      <c r="G117" s="47">
        <v>0</v>
      </c>
      <c r="H117" s="113"/>
      <c r="I117" s="113"/>
      <c r="J117" s="113"/>
      <c r="K117" s="113"/>
      <c r="L117" s="116"/>
      <c r="M117" s="116"/>
      <c r="N117" s="116"/>
      <c r="O117" s="116"/>
      <c r="P117" s="47"/>
      <c r="Q117" s="47"/>
      <c r="R117" s="47"/>
      <c r="S117" s="47"/>
      <c r="T117" s="116"/>
    </row>
    <row r="118" spans="1:20" s="100" customFormat="1" ht="12.75" hidden="1">
      <c r="A118" s="333"/>
      <c r="B118" s="330"/>
      <c r="C118" s="112" t="s">
        <v>46</v>
      </c>
      <c r="D118" s="47">
        <v>0</v>
      </c>
      <c r="E118" s="47">
        <v>0</v>
      </c>
      <c r="F118" s="47">
        <v>0</v>
      </c>
      <c r="G118" s="47">
        <v>0</v>
      </c>
      <c r="H118" s="113"/>
      <c r="I118" s="113"/>
      <c r="J118" s="113"/>
      <c r="K118" s="113"/>
      <c r="L118" s="116"/>
      <c r="M118" s="116"/>
      <c r="N118" s="116"/>
      <c r="O118" s="116"/>
      <c r="P118" s="47"/>
      <c r="Q118" s="47"/>
      <c r="R118" s="47"/>
      <c r="S118" s="47"/>
      <c r="T118" s="116"/>
    </row>
    <row r="119" spans="1:20" s="100" customFormat="1" ht="12.75" hidden="1">
      <c r="A119" s="333"/>
      <c r="B119" s="330"/>
      <c r="C119" s="112" t="s">
        <v>47</v>
      </c>
      <c r="D119" s="117">
        <f>'ПР5. 13.ПП2.БДД.2.Мер.'!H11</f>
        <v>90000</v>
      </c>
      <c r="E119" s="117">
        <f>'ПР5. 13.ПП2.БДД.2.Мер.'!I11</f>
        <v>90000</v>
      </c>
      <c r="F119" s="117">
        <f>'ПР5. 13.ПП2.БДД.2.Мер.'!J11</f>
        <v>90000</v>
      </c>
      <c r="G119" s="117">
        <f>'ПР5. 13.ПП2.БДД.2.Мер.'!K11</f>
        <v>270000</v>
      </c>
      <c r="H119" s="114" t="e">
        <f>'06. Пр.1 Распределение. Отч.7'!#REF!</f>
        <v>#REF!</v>
      </c>
      <c r="I119" s="114" t="e">
        <f>'06. Пр.1 Распределение. Отч.7'!#REF!</f>
        <v>#REF!</v>
      </c>
      <c r="J119" s="114" t="e">
        <f>'06. Пр.1 Распределение. Отч.7'!#REF!</f>
        <v>#REF!</v>
      </c>
      <c r="K119" s="114" t="e">
        <f>'06. Пр.1 Распределение. Отч.7'!#REF!</f>
        <v>#REF!</v>
      </c>
      <c r="L119" s="114" t="e">
        <f>'06. Пр.1 Распределение. Отч.7'!#REF!</f>
        <v>#REF!</v>
      </c>
      <c r="M119" s="114" t="e">
        <f>'06. Пр.1 Распределение. Отч.7'!#REF!</f>
        <v>#REF!</v>
      </c>
      <c r="N119" s="114" t="e">
        <f>'06. Пр.1 Распределение. Отч.7'!#REF!</f>
        <v>#REF!</v>
      </c>
      <c r="O119" s="114" t="e">
        <f>'06. Пр.1 Распределение. Отч.7'!#REF!</f>
        <v>#REF!</v>
      </c>
      <c r="P119" s="114" t="e">
        <f>'06. Пр.1 Распределение. Отч.7'!#REF!</f>
        <v>#REF!</v>
      </c>
      <c r="Q119" s="114" t="e">
        <f>'06. Пр.1 Распределение. Отч.7'!#REF!</f>
        <v>#REF!</v>
      </c>
      <c r="R119" s="114" t="e">
        <f>'06. Пр.1 Распределение. Отч.7'!#REF!</f>
        <v>#REF!</v>
      </c>
      <c r="S119" s="114" t="e">
        <f>'06. Пр.1 Распределение. Отч.7'!#REF!</f>
        <v>#REF!</v>
      </c>
      <c r="T119" s="47"/>
    </row>
    <row r="120" spans="1:20" s="100" customFormat="1" ht="12.75" hidden="1">
      <c r="A120" s="333"/>
      <c r="B120" s="330"/>
      <c r="C120" s="112" t="s">
        <v>48</v>
      </c>
      <c r="D120" s="47">
        <v>0</v>
      </c>
      <c r="E120" s="47">
        <v>0</v>
      </c>
      <c r="F120" s="47">
        <v>0</v>
      </c>
      <c r="G120" s="47">
        <v>0</v>
      </c>
      <c r="H120" s="113"/>
      <c r="I120" s="113"/>
      <c r="J120" s="113"/>
      <c r="K120" s="113"/>
      <c r="L120" s="116"/>
      <c r="M120" s="116"/>
      <c r="N120" s="116"/>
      <c r="O120" s="116"/>
      <c r="P120" s="47"/>
      <c r="Q120" s="47"/>
      <c r="R120" s="47"/>
      <c r="S120" s="47"/>
      <c r="T120" s="116"/>
    </row>
    <row r="121" spans="1:20" s="100" customFormat="1" hidden="1">
      <c r="A121" s="329" t="s">
        <v>278</v>
      </c>
      <c r="B121" s="330" t="str">
        <f>'ПР5. 13.ПП2.БДД.2.Мер.'!A12</f>
        <v>Уплата административных штрафов и иных платежей</v>
      </c>
      <c r="C121" s="111" t="s">
        <v>55</v>
      </c>
      <c r="D121" s="77">
        <f>D123+D124+D125+D126+D127</f>
        <v>1000000</v>
      </c>
      <c r="E121" s="77">
        <f t="shared" ref="E121:G121" si="50">E123+E124+E125+E126+E127</f>
        <v>1000000</v>
      </c>
      <c r="F121" s="77">
        <f t="shared" si="50"/>
        <v>1000000</v>
      </c>
      <c r="G121" s="77">
        <f t="shared" si="50"/>
        <v>3000000</v>
      </c>
      <c r="H121" s="89">
        <f t="shared" ref="H121:S121" si="51">SUM(H123:H127)</f>
        <v>0</v>
      </c>
      <c r="I121" s="89">
        <f t="shared" si="51"/>
        <v>0</v>
      </c>
      <c r="J121" s="89">
        <f>SUM(J123:J127)</f>
        <v>300000</v>
      </c>
      <c r="K121" s="89">
        <f t="shared" si="51"/>
        <v>300000</v>
      </c>
      <c r="L121" s="89">
        <f t="shared" si="51"/>
        <v>300000</v>
      </c>
      <c r="M121" s="89">
        <f t="shared" si="51"/>
        <v>300000</v>
      </c>
      <c r="N121" s="89">
        <f t="shared" si="51"/>
        <v>300000</v>
      </c>
      <c r="O121" s="89">
        <f t="shared" si="51"/>
        <v>0</v>
      </c>
      <c r="P121" s="89">
        <f t="shared" si="51"/>
        <v>1000000</v>
      </c>
      <c r="Q121" s="89">
        <f t="shared" si="51"/>
        <v>0</v>
      </c>
      <c r="R121" s="89">
        <f t="shared" si="51"/>
        <v>1000000</v>
      </c>
      <c r="S121" s="89">
        <f t="shared" si="51"/>
        <v>1000000</v>
      </c>
      <c r="T121" s="161"/>
    </row>
    <row r="122" spans="1:20" s="100" customFormat="1" ht="12.75" hidden="1">
      <c r="A122" s="333"/>
      <c r="B122" s="330"/>
      <c r="C122" s="112" t="s">
        <v>44</v>
      </c>
      <c r="D122" s="47"/>
      <c r="E122" s="47"/>
      <c r="F122" s="47"/>
      <c r="G122" s="47"/>
      <c r="H122" s="113"/>
      <c r="I122" s="113"/>
      <c r="J122" s="113"/>
      <c r="K122" s="113"/>
      <c r="L122" s="160"/>
      <c r="M122" s="160"/>
      <c r="N122" s="160"/>
      <c r="O122" s="160"/>
      <c r="P122" s="47"/>
      <c r="Q122" s="47"/>
      <c r="R122" s="47"/>
      <c r="S122" s="47"/>
      <c r="T122" s="161"/>
    </row>
    <row r="123" spans="1:20" s="100" customFormat="1" ht="12.75" hidden="1">
      <c r="A123" s="333"/>
      <c r="B123" s="330"/>
      <c r="C123" s="115" t="s">
        <v>43</v>
      </c>
      <c r="D123" s="47">
        <v>0</v>
      </c>
      <c r="E123" s="47">
        <v>0</v>
      </c>
      <c r="F123" s="47">
        <v>0</v>
      </c>
      <c r="G123" s="47">
        <v>0</v>
      </c>
      <c r="H123" s="113"/>
      <c r="I123" s="113"/>
      <c r="J123" s="113"/>
      <c r="K123" s="113"/>
      <c r="L123" s="160"/>
      <c r="M123" s="160"/>
      <c r="N123" s="160"/>
      <c r="O123" s="160"/>
      <c r="P123" s="47"/>
      <c r="Q123" s="47"/>
      <c r="R123" s="47"/>
      <c r="S123" s="47"/>
      <c r="T123" s="161"/>
    </row>
    <row r="124" spans="1:20" s="100" customFormat="1" ht="12.75" hidden="1">
      <c r="A124" s="333"/>
      <c r="B124" s="330"/>
      <c r="C124" s="112" t="s">
        <v>45</v>
      </c>
      <c r="D124" s="47">
        <v>0</v>
      </c>
      <c r="E124" s="47">
        <v>0</v>
      </c>
      <c r="F124" s="47">
        <v>0</v>
      </c>
      <c r="G124" s="47">
        <v>0</v>
      </c>
      <c r="H124" s="113"/>
      <c r="I124" s="113"/>
      <c r="J124" s="113"/>
      <c r="K124" s="113"/>
      <c r="L124" s="160"/>
      <c r="M124" s="160"/>
      <c r="N124" s="160"/>
      <c r="O124" s="160"/>
      <c r="P124" s="47"/>
      <c r="Q124" s="47"/>
      <c r="R124" s="47"/>
      <c r="S124" s="47"/>
      <c r="T124" s="161"/>
    </row>
    <row r="125" spans="1:20" s="100" customFormat="1" ht="12.75" hidden="1">
      <c r="A125" s="333"/>
      <c r="B125" s="330"/>
      <c r="C125" s="112" t="s">
        <v>46</v>
      </c>
      <c r="D125" s="47">
        <v>0</v>
      </c>
      <c r="E125" s="47">
        <v>0</v>
      </c>
      <c r="F125" s="47">
        <v>0</v>
      </c>
      <c r="G125" s="47">
        <v>0</v>
      </c>
      <c r="H125" s="113"/>
      <c r="I125" s="113"/>
      <c r="J125" s="113"/>
      <c r="K125" s="113"/>
      <c r="L125" s="160"/>
      <c r="M125" s="160"/>
      <c r="N125" s="160"/>
      <c r="O125" s="160"/>
      <c r="P125" s="47"/>
      <c r="Q125" s="47"/>
      <c r="R125" s="47"/>
      <c r="S125" s="47"/>
      <c r="T125" s="161"/>
    </row>
    <row r="126" spans="1:20" s="100" customFormat="1" ht="12.75" hidden="1">
      <c r="A126" s="333"/>
      <c r="B126" s="330"/>
      <c r="C126" s="112" t="s">
        <v>47</v>
      </c>
      <c r="D126" s="117">
        <f>'ПР5. 13.ПП2.БДД.2.Мер.'!H12</f>
        <v>1000000</v>
      </c>
      <c r="E126" s="117">
        <f>'ПР5. 13.ПП2.БДД.2.Мер.'!I12</f>
        <v>1000000</v>
      </c>
      <c r="F126" s="117">
        <f>'ПР5. 13.ПП2.БДД.2.Мер.'!J12</f>
        <v>1000000</v>
      </c>
      <c r="G126" s="117">
        <f>'ПР5. 13.ПП2.БДД.2.Мер.'!K12</f>
        <v>3000000</v>
      </c>
      <c r="H126" s="114">
        <f>'06. Пр.1 Распределение. Отч.7'!L53</f>
        <v>0</v>
      </c>
      <c r="I126" s="114">
        <f>'06. Пр.1 Распределение. Отч.7'!M53</f>
        <v>0</v>
      </c>
      <c r="J126" s="114">
        <f>'06. Пр.1 Распределение. Отч.7'!N53</f>
        <v>300000</v>
      </c>
      <c r="K126" s="114">
        <f>'06. Пр.1 Распределение. Отч.7'!O53</f>
        <v>300000</v>
      </c>
      <c r="L126" s="114">
        <f>'06. Пр.1 Распределение. Отч.7'!P53</f>
        <v>300000</v>
      </c>
      <c r="M126" s="114">
        <f>'06. Пр.1 Распределение. Отч.7'!Q53</f>
        <v>300000</v>
      </c>
      <c r="N126" s="114">
        <f>'06. Пр.1 Распределение. Отч.7'!R53</f>
        <v>300000</v>
      </c>
      <c r="O126" s="114">
        <f>'06. Пр.1 Распределение. Отч.7'!S53</f>
        <v>0</v>
      </c>
      <c r="P126" s="114">
        <f>'06. Пр.1 Распределение. Отч.7'!T53</f>
        <v>1000000</v>
      </c>
      <c r="Q126" s="114">
        <f>'06. Пр.1 Распределение. Отч.7'!U53</f>
        <v>0</v>
      </c>
      <c r="R126" s="114">
        <f>'06. Пр.1 Распределение. Отч.7'!V53</f>
        <v>1000000</v>
      </c>
      <c r="S126" s="114">
        <f>'06. Пр.1 Распределение. Отч.7'!W53</f>
        <v>1000000</v>
      </c>
      <c r="T126" s="161"/>
    </row>
    <row r="127" spans="1:20" s="100" customFormat="1" ht="12.75" hidden="1">
      <c r="A127" s="333"/>
      <c r="B127" s="330"/>
      <c r="C127" s="112" t="s">
        <v>48</v>
      </c>
      <c r="D127" s="47">
        <v>0</v>
      </c>
      <c r="E127" s="47">
        <v>0</v>
      </c>
      <c r="F127" s="47">
        <v>0</v>
      </c>
      <c r="G127" s="47">
        <v>0</v>
      </c>
      <c r="H127" s="113"/>
      <c r="I127" s="113"/>
      <c r="J127" s="113"/>
      <c r="K127" s="113"/>
      <c r="L127" s="160"/>
      <c r="M127" s="160"/>
      <c r="N127" s="160"/>
      <c r="O127" s="160"/>
      <c r="P127" s="47"/>
      <c r="Q127" s="47"/>
      <c r="R127" s="47"/>
      <c r="S127" s="47"/>
      <c r="T127" s="161"/>
    </row>
    <row r="128" spans="1:20" s="24" customFormat="1">
      <c r="A128" s="334" t="s">
        <v>8</v>
      </c>
      <c r="B128" s="334" t="s">
        <v>87</v>
      </c>
      <c r="C128" s="180" t="s">
        <v>55</v>
      </c>
      <c r="D128" s="181">
        <f>D130+D131+D132+D133+D134</f>
        <v>143156000</v>
      </c>
      <c r="E128" s="181">
        <f t="shared" ref="E128:G128" si="52">E130+E131+E132+E133+E134</f>
        <v>89156000</v>
      </c>
      <c r="F128" s="181">
        <f t="shared" si="52"/>
        <v>89156000</v>
      </c>
      <c r="G128" s="181">
        <f t="shared" si="52"/>
        <v>321468000</v>
      </c>
      <c r="H128" s="182">
        <f>'06. Пр.1 Распределение. Отч.7'!L54</f>
        <v>116889740</v>
      </c>
      <c r="I128" s="182">
        <f>'06. Пр.1 Распределение. Отч.7'!M54</f>
        <v>116889740</v>
      </c>
      <c r="J128" s="182">
        <f>J136+J143</f>
        <v>23623382.75</v>
      </c>
      <c r="K128" s="182">
        <f t="shared" ref="K128:S128" si="53">K136+K143</f>
        <v>23623382.75</v>
      </c>
      <c r="L128" s="182">
        <f t="shared" si="53"/>
        <v>34302524</v>
      </c>
      <c r="M128" s="182">
        <f t="shared" si="53"/>
        <v>34302524</v>
      </c>
      <c r="N128" s="182">
        <f t="shared" si="53"/>
        <v>108082800.71000001</v>
      </c>
      <c r="O128" s="182">
        <f t="shared" si="53"/>
        <v>0</v>
      </c>
      <c r="P128" s="182">
        <f t="shared" si="53"/>
        <v>140156000</v>
      </c>
      <c r="Q128" s="182">
        <f t="shared" si="53"/>
        <v>0</v>
      </c>
      <c r="R128" s="182">
        <f t="shared" si="53"/>
        <v>89156000</v>
      </c>
      <c r="S128" s="182">
        <f t="shared" si="53"/>
        <v>89156000</v>
      </c>
      <c r="T128" s="355"/>
    </row>
    <row r="129" spans="1:20" s="24" customFormat="1">
      <c r="A129" s="334"/>
      <c r="B129" s="334"/>
      <c r="C129" s="180" t="s">
        <v>44</v>
      </c>
      <c r="D129" s="181"/>
      <c r="E129" s="181"/>
      <c r="F129" s="181"/>
      <c r="G129" s="181"/>
      <c r="H129" s="183"/>
      <c r="I129" s="183"/>
      <c r="J129" s="182"/>
      <c r="K129" s="182"/>
      <c r="L129" s="182"/>
      <c r="M129" s="182"/>
      <c r="N129" s="182"/>
      <c r="O129" s="182"/>
      <c r="P129" s="182"/>
      <c r="Q129" s="182"/>
      <c r="R129" s="182"/>
      <c r="S129" s="182"/>
      <c r="T129" s="356"/>
    </row>
    <row r="130" spans="1:20" s="24" customFormat="1">
      <c r="A130" s="334"/>
      <c r="B130" s="334"/>
      <c r="C130" s="184" t="s">
        <v>43</v>
      </c>
      <c r="D130" s="181">
        <f>D138+D145+D152</f>
        <v>0</v>
      </c>
      <c r="E130" s="181">
        <f t="shared" ref="E130:G130" si="54">E138+E145+E152</f>
        <v>0</v>
      </c>
      <c r="F130" s="181">
        <f t="shared" si="54"/>
        <v>0</v>
      </c>
      <c r="G130" s="181">
        <f t="shared" si="54"/>
        <v>0</v>
      </c>
      <c r="H130" s="182">
        <f>H138+H145</f>
        <v>0</v>
      </c>
      <c r="I130" s="182">
        <f t="shared" ref="I130:S130" si="55">I138+I145</f>
        <v>0</v>
      </c>
      <c r="J130" s="182">
        <f t="shared" si="55"/>
        <v>0</v>
      </c>
      <c r="K130" s="182">
        <f t="shared" si="55"/>
        <v>0</v>
      </c>
      <c r="L130" s="182">
        <f t="shared" si="55"/>
        <v>0</v>
      </c>
      <c r="M130" s="182">
        <f t="shared" si="55"/>
        <v>0</v>
      </c>
      <c r="N130" s="182">
        <f t="shared" si="55"/>
        <v>0</v>
      </c>
      <c r="O130" s="182">
        <f t="shared" si="55"/>
        <v>0</v>
      </c>
      <c r="P130" s="182">
        <f t="shared" si="55"/>
        <v>0</v>
      </c>
      <c r="Q130" s="182">
        <f t="shared" si="55"/>
        <v>0</v>
      </c>
      <c r="R130" s="182">
        <f t="shared" si="55"/>
        <v>0</v>
      </c>
      <c r="S130" s="182">
        <f t="shared" si="55"/>
        <v>0</v>
      </c>
      <c r="T130" s="356"/>
    </row>
    <row r="131" spans="1:20" s="24" customFormat="1">
      <c r="A131" s="334"/>
      <c r="B131" s="334"/>
      <c r="C131" s="180" t="s">
        <v>45</v>
      </c>
      <c r="D131" s="181">
        <f t="shared" ref="D131:G131" si="56">D139+D146+D153</f>
        <v>0</v>
      </c>
      <c r="E131" s="181">
        <f t="shared" si="56"/>
        <v>0</v>
      </c>
      <c r="F131" s="181">
        <f t="shared" si="56"/>
        <v>0</v>
      </c>
      <c r="G131" s="181">
        <f t="shared" si="56"/>
        <v>0</v>
      </c>
      <c r="H131" s="182">
        <f t="shared" ref="H131:S131" si="57">H139+H146</f>
        <v>0</v>
      </c>
      <c r="I131" s="182">
        <f t="shared" si="57"/>
        <v>0</v>
      </c>
      <c r="J131" s="182">
        <f t="shared" si="57"/>
        <v>0</v>
      </c>
      <c r="K131" s="182">
        <f t="shared" si="57"/>
        <v>0</v>
      </c>
      <c r="L131" s="182">
        <f t="shared" si="57"/>
        <v>0</v>
      </c>
      <c r="M131" s="182">
        <f t="shared" si="57"/>
        <v>0</v>
      </c>
      <c r="N131" s="182">
        <f t="shared" si="57"/>
        <v>0</v>
      </c>
      <c r="O131" s="182">
        <f t="shared" si="57"/>
        <v>0</v>
      </c>
      <c r="P131" s="182">
        <f t="shared" si="57"/>
        <v>0</v>
      </c>
      <c r="Q131" s="182">
        <f t="shared" si="57"/>
        <v>0</v>
      </c>
      <c r="R131" s="182">
        <f t="shared" si="57"/>
        <v>0</v>
      </c>
      <c r="S131" s="182">
        <f t="shared" si="57"/>
        <v>0</v>
      </c>
      <c r="T131" s="356"/>
    </row>
    <row r="132" spans="1:20" s="24" customFormat="1">
      <c r="A132" s="334"/>
      <c r="B132" s="334"/>
      <c r="C132" s="185" t="s">
        <v>46</v>
      </c>
      <c r="D132" s="181">
        <f t="shared" ref="D132:G132" si="58">D140+D147+D154</f>
        <v>0</v>
      </c>
      <c r="E132" s="181">
        <f t="shared" si="58"/>
        <v>0</v>
      </c>
      <c r="F132" s="181">
        <f t="shared" si="58"/>
        <v>0</v>
      </c>
      <c r="G132" s="181">
        <f t="shared" si="58"/>
        <v>0</v>
      </c>
      <c r="H132" s="182">
        <f t="shared" ref="H132:S132" si="59">H140+H147</f>
        <v>0</v>
      </c>
      <c r="I132" s="182">
        <f t="shared" si="59"/>
        <v>0</v>
      </c>
      <c r="J132" s="182">
        <f t="shared" si="59"/>
        <v>0</v>
      </c>
      <c r="K132" s="182">
        <f t="shared" si="59"/>
        <v>0</v>
      </c>
      <c r="L132" s="182">
        <f t="shared" si="59"/>
        <v>0</v>
      </c>
      <c r="M132" s="182">
        <f t="shared" si="59"/>
        <v>0</v>
      </c>
      <c r="N132" s="182">
        <f t="shared" si="59"/>
        <v>0</v>
      </c>
      <c r="O132" s="182">
        <f t="shared" si="59"/>
        <v>0</v>
      </c>
      <c r="P132" s="182">
        <f t="shared" si="59"/>
        <v>0</v>
      </c>
      <c r="Q132" s="182">
        <f t="shared" si="59"/>
        <v>0</v>
      </c>
      <c r="R132" s="182">
        <f t="shared" si="59"/>
        <v>0</v>
      </c>
      <c r="S132" s="182">
        <f t="shared" si="59"/>
        <v>0</v>
      </c>
      <c r="T132" s="356"/>
    </row>
    <row r="133" spans="1:20" s="24" customFormat="1">
      <c r="A133" s="334"/>
      <c r="B133" s="334"/>
      <c r="C133" s="180" t="s">
        <v>47</v>
      </c>
      <c r="D133" s="181">
        <f t="shared" ref="D133:G133" si="60">D141+D148+D155</f>
        <v>143156000</v>
      </c>
      <c r="E133" s="181">
        <f t="shared" si="60"/>
        <v>89156000</v>
      </c>
      <c r="F133" s="181">
        <f t="shared" si="60"/>
        <v>89156000</v>
      </c>
      <c r="G133" s="181">
        <f t="shared" si="60"/>
        <v>321468000</v>
      </c>
      <c r="H133" s="182">
        <f t="shared" ref="H133:S133" si="61">H141+H148</f>
        <v>116889740</v>
      </c>
      <c r="I133" s="182">
        <f t="shared" si="61"/>
        <v>116889740</v>
      </c>
      <c r="J133" s="182">
        <f t="shared" si="61"/>
        <v>23623382.75</v>
      </c>
      <c r="K133" s="182">
        <f t="shared" si="61"/>
        <v>23623382.75</v>
      </c>
      <c r="L133" s="182">
        <f t="shared" si="61"/>
        <v>34302524</v>
      </c>
      <c r="M133" s="182">
        <f t="shared" si="61"/>
        <v>34302524</v>
      </c>
      <c r="N133" s="182">
        <f t="shared" si="61"/>
        <v>108082800.71000001</v>
      </c>
      <c r="O133" s="182">
        <f t="shared" si="61"/>
        <v>0</v>
      </c>
      <c r="P133" s="182">
        <f t="shared" si="61"/>
        <v>140156000</v>
      </c>
      <c r="Q133" s="182">
        <f t="shared" si="61"/>
        <v>0</v>
      </c>
      <c r="R133" s="182">
        <f t="shared" si="61"/>
        <v>89156000</v>
      </c>
      <c r="S133" s="182">
        <f t="shared" si="61"/>
        <v>89156000</v>
      </c>
      <c r="T133" s="356"/>
    </row>
    <row r="134" spans="1:20" s="24" customFormat="1">
      <c r="A134" s="334"/>
      <c r="B134" s="334"/>
      <c r="C134" s="180" t="s">
        <v>48</v>
      </c>
      <c r="D134" s="181">
        <f t="shared" ref="D134:G134" si="62">D142+D149+D156</f>
        <v>0</v>
      </c>
      <c r="E134" s="181">
        <f t="shared" si="62"/>
        <v>0</v>
      </c>
      <c r="F134" s="181">
        <f t="shared" si="62"/>
        <v>0</v>
      </c>
      <c r="G134" s="181">
        <f t="shared" si="62"/>
        <v>0</v>
      </c>
      <c r="H134" s="182">
        <f t="shared" ref="H134:S134" si="63">H142+H149</f>
        <v>0</v>
      </c>
      <c r="I134" s="182">
        <f t="shared" si="63"/>
        <v>0</v>
      </c>
      <c r="J134" s="182">
        <f t="shared" si="63"/>
        <v>0</v>
      </c>
      <c r="K134" s="182">
        <f t="shared" si="63"/>
        <v>0</v>
      </c>
      <c r="L134" s="182">
        <f t="shared" si="63"/>
        <v>0</v>
      </c>
      <c r="M134" s="182">
        <f t="shared" si="63"/>
        <v>0</v>
      </c>
      <c r="N134" s="182">
        <f t="shared" si="63"/>
        <v>0</v>
      </c>
      <c r="O134" s="182">
        <f t="shared" si="63"/>
        <v>0</v>
      </c>
      <c r="P134" s="182">
        <f t="shared" si="63"/>
        <v>0</v>
      </c>
      <c r="Q134" s="182">
        <f t="shared" si="63"/>
        <v>0</v>
      </c>
      <c r="R134" s="182">
        <f t="shared" si="63"/>
        <v>0</v>
      </c>
      <c r="S134" s="182">
        <f t="shared" si="63"/>
        <v>0</v>
      </c>
      <c r="T134" s="357"/>
    </row>
    <row r="135" spans="1:20" s="264" customFormat="1" ht="13.5" hidden="1">
      <c r="A135" s="259"/>
      <c r="B135" s="259" t="s">
        <v>319</v>
      </c>
      <c r="C135" s="260"/>
      <c r="D135" s="261">
        <f>'ПР6. 16.ПП3.Трансп.2.Мер.'!H11</f>
        <v>143156000</v>
      </c>
      <c r="E135" s="261">
        <f>'ПР6. 16.ПП3.Трансп.2.Мер.'!I11</f>
        <v>89156000</v>
      </c>
      <c r="F135" s="261">
        <f>'ПР6. 16.ПП3.Трансп.2.Мер.'!J11</f>
        <v>89156000</v>
      </c>
      <c r="G135" s="261">
        <f>'ПР6. 16.ПП3.Трансп.2.Мер.'!K11</f>
        <v>321468000</v>
      </c>
      <c r="H135" s="262"/>
      <c r="I135" s="262"/>
      <c r="J135" s="262"/>
      <c r="K135" s="262"/>
      <c r="L135" s="262"/>
      <c r="M135" s="262"/>
      <c r="N135" s="262"/>
      <c r="O135" s="262"/>
      <c r="P135" s="262"/>
      <c r="Q135" s="262"/>
      <c r="R135" s="262"/>
      <c r="S135" s="262"/>
      <c r="T135" s="266"/>
    </row>
    <row r="136" spans="1:20" hidden="1">
      <c r="A136" s="335" t="s">
        <v>31</v>
      </c>
      <c r="B136" s="335" t="str">
        <f>'ПР6. 16.ПП3.Трансп.2.Мер.'!A8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136" s="40" t="s">
        <v>55</v>
      </c>
      <c r="D136" s="77">
        <f>D138+D139+D140+D141+D142</f>
        <v>89156000</v>
      </c>
      <c r="E136" s="77">
        <f t="shared" ref="E136:G136" si="64">E138+E139+E140+E141+E142</f>
        <v>89156000</v>
      </c>
      <c r="F136" s="77">
        <f t="shared" si="64"/>
        <v>89156000</v>
      </c>
      <c r="G136" s="77">
        <f t="shared" si="64"/>
        <v>267468000</v>
      </c>
      <c r="H136" s="89">
        <f>SUM(H138:H142)</f>
        <v>80559000</v>
      </c>
      <c r="I136" s="89">
        <f t="shared" ref="I136:S136" si="65">SUM(I138:I142)</f>
        <v>80559000</v>
      </c>
      <c r="J136" s="89">
        <f t="shared" si="65"/>
        <v>23623382.75</v>
      </c>
      <c r="K136" s="89">
        <f t="shared" si="65"/>
        <v>23623382.75</v>
      </c>
      <c r="L136" s="89">
        <f t="shared" si="65"/>
        <v>34302524</v>
      </c>
      <c r="M136" s="89">
        <f t="shared" si="65"/>
        <v>34302524</v>
      </c>
      <c r="N136" s="89">
        <f t="shared" si="65"/>
        <v>57082800.710000001</v>
      </c>
      <c r="O136" s="89">
        <f t="shared" si="65"/>
        <v>0</v>
      </c>
      <c r="P136" s="89">
        <f t="shared" si="65"/>
        <v>89156000</v>
      </c>
      <c r="Q136" s="89">
        <f t="shared" si="65"/>
        <v>0</v>
      </c>
      <c r="R136" s="89">
        <f t="shared" si="65"/>
        <v>89156000</v>
      </c>
      <c r="S136" s="89">
        <f t="shared" si="65"/>
        <v>89156000</v>
      </c>
      <c r="T136" s="349"/>
    </row>
    <row r="137" spans="1:20" s="100" customFormat="1" ht="12.75" hidden="1">
      <c r="A137" s="336"/>
      <c r="B137" s="335"/>
      <c r="C137" s="96" t="s">
        <v>44</v>
      </c>
      <c r="D137" s="47"/>
      <c r="E137" s="47"/>
      <c r="F137" s="47"/>
      <c r="G137" s="47"/>
      <c r="H137" s="114"/>
      <c r="I137" s="114"/>
      <c r="J137" s="114"/>
      <c r="K137" s="114"/>
      <c r="L137" s="47"/>
      <c r="M137" s="47"/>
      <c r="N137" s="47"/>
      <c r="O137" s="47"/>
      <c r="P137" s="47"/>
      <c r="Q137" s="47"/>
      <c r="R137" s="47"/>
      <c r="S137" s="47"/>
      <c r="T137" s="350"/>
    </row>
    <row r="138" spans="1:20" s="100" customFormat="1" ht="12.75" hidden="1">
      <c r="A138" s="336"/>
      <c r="B138" s="335"/>
      <c r="C138" s="118" t="s">
        <v>43</v>
      </c>
      <c r="D138" s="47">
        <v>0</v>
      </c>
      <c r="E138" s="47">
        <v>0</v>
      </c>
      <c r="F138" s="47">
        <v>0</v>
      </c>
      <c r="G138" s="47">
        <v>0</v>
      </c>
      <c r="H138" s="114"/>
      <c r="I138" s="114"/>
      <c r="J138" s="114"/>
      <c r="K138" s="114"/>
      <c r="L138" s="114"/>
      <c r="M138" s="114"/>
      <c r="N138" s="114"/>
      <c r="O138" s="114"/>
      <c r="P138" s="114"/>
      <c r="Q138" s="114"/>
      <c r="R138" s="114"/>
      <c r="S138" s="114"/>
      <c r="T138" s="350"/>
    </row>
    <row r="139" spans="1:20" s="100" customFormat="1" ht="12.75" hidden="1">
      <c r="A139" s="336"/>
      <c r="B139" s="335"/>
      <c r="C139" s="96" t="s">
        <v>45</v>
      </c>
      <c r="D139" s="47">
        <v>0</v>
      </c>
      <c r="E139" s="47">
        <v>0</v>
      </c>
      <c r="F139" s="47">
        <v>0</v>
      </c>
      <c r="G139" s="47">
        <v>0</v>
      </c>
      <c r="H139" s="114"/>
      <c r="I139" s="114"/>
      <c r="J139" s="114"/>
      <c r="K139" s="114"/>
      <c r="L139" s="114"/>
      <c r="M139" s="114"/>
      <c r="N139" s="114"/>
      <c r="O139" s="114"/>
      <c r="P139" s="114"/>
      <c r="Q139" s="114"/>
      <c r="R139" s="114"/>
      <c r="S139" s="114"/>
      <c r="T139" s="350"/>
    </row>
    <row r="140" spans="1:20" s="100" customFormat="1" ht="12.75" hidden="1">
      <c r="A140" s="336"/>
      <c r="B140" s="335"/>
      <c r="C140" s="96" t="s">
        <v>46</v>
      </c>
      <c r="D140" s="47">
        <v>0</v>
      </c>
      <c r="E140" s="47">
        <v>0</v>
      </c>
      <c r="F140" s="47">
        <v>0</v>
      </c>
      <c r="G140" s="47">
        <v>0</v>
      </c>
      <c r="H140" s="114"/>
      <c r="I140" s="114"/>
      <c r="J140" s="114"/>
      <c r="K140" s="114"/>
      <c r="L140" s="114"/>
      <c r="M140" s="114"/>
      <c r="N140" s="114"/>
      <c r="O140" s="114"/>
      <c r="P140" s="114"/>
      <c r="Q140" s="114"/>
      <c r="R140" s="114"/>
      <c r="S140" s="114"/>
      <c r="T140" s="350"/>
    </row>
    <row r="141" spans="1:20" s="100" customFormat="1" ht="12.75" hidden="1">
      <c r="A141" s="336"/>
      <c r="B141" s="335"/>
      <c r="C141" s="96" t="s">
        <v>47</v>
      </c>
      <c r="D141" s="47">
        <f>'ПР6. 16.ПП3.Трансп.2.Мер.'!H8</f>
        <v>89156000</v>
      </c>
      <c r="E141" s="47">
        <f>'ПР6. 16.ПП3.Трансп.2.Мер.'!I8</f>
        <v>89156000</v>
      </c>
      <c r="F141" s="47">
        <f>'ПР6. 16.ПП3.Трансп.2.Мер.'!J8</f>
        <v>89156000</v>
      </c>
      <c r="G141" s="47">
        <f>'ПР6. 16.ПП3.Трансп.2.Мер.'!K8</f>
        <v>267468000</v>
      </c>
      <c r="H141" s="114">
        <f>'06. Пр.1 Распределение. Отч.7'!L58</f>
        <v>80559000</v>
      </c>
      <c r="I141" s="114">
        <f>'06. Пр.1 Распределение. Отч.7'!M58</f>
        <v>80559000</v>
      </c>
      <c r="J141" s="114">
        <f>'06. Пр.1 Распределение. Отч.7'!N58</f>
        <v>23623382.75</v>
      </c>
      <c r="K141" s="114">
        <f>'06. Пр.1 Распределение. Отч.7'!O58</f>
        <v>23623382.75</v>
      </c>
      <c r="L141" s="114">
        <f>'06. Пр.1 Распределение. Отч.7'!P58</f>
        <v>34302524</v>
      </c>
      <c r="M141" s="114">
        <f>'06. Пр.1 Распределение. Отч.7'!Q58</f>
        <v>34302524</v>
      </c>
      <c r="N141" s="114">
        <f>'06. Пр.1 Распределение. Отч.7'!R58</f>
        <v>57082800.710000001</v>
      </c>
      <c r="O141" s="114">
        <f>'06. Пр.1 Распределение. Отч.7'!S58</f>
        <v>0</v>
      </c>
      <c r="P141" s="114">
        <f>'06. Пр.1 Распределение. Отч.7'!T58</f>
        <v>89156000</v>
      </c>
      <c r="Q141" s="114">
        <f>'06. Пр.1 Распределение. Отч.7'!U58</f>
        <v>0</v>
      </c>
      <c r="R141" s="114">
        <f>'06. Пр.1 Распределение. Отч.7'!V58</f>
        <v>89156000</v>
      </c>
      <c r="S141" s="114">
        <f>'06. Пр.1 Распределение. Отч.7'!W58</f>
        <v>89156000</v>
      </c>
      <c r="T141" s="350"/>
    </row>
    <row r="142" spans="1:20" s="100" customFormat="1" ht="12.75" hidden="1">
      <c r="A142" s="336"/>
      <c r="B142" s="335"/>
      <c r="C142" s="96" t="s">
        <v>48</v>
      </c>
      <c r="D142" s="47">
        <v>0</v>
      </c>
      <c r="E142" s="47">
        <v>0</v>
      </c>
      <c r="F142" s="47">
        <v>0</v>
      </c>
      <c r="G142" s="47">
        <v>0</v>
      </c>
      <c r="H142" s="114"/>
      <c r="I142" s="114"/>
      <c r="J142" s="114"/>
      <c r="K142" s="114"/>
      <c r="L142" s="114"/>
      <c r="M142" s="114"/>
      <c r="N142" s="114"/>
      <c r="O142" s="114"/>
      <c r="P142" s="114"/>
      <c r="Q142" s="114"/>
      <c r="R142" s="114"/>
      <c r="S142" s="114"/>
      <c r="T142" s="351"/>
    </row>
    <row r="143" spans="1:20" hidden="1">
      <c r="A143" s="335" t="s">
        <v>130</v>
      </c>
      <c r="B143" s="335" t="str">
        <f>'ПР6. 16.ПП3.Трансп.2.Мер.'!A9</f>
        <v>Приобретение автобусов для муниципальных нужд</v>
      </c>
      <c r="C143" s="40" t="s">
        <v>55</v>
      </c>
      <c r="D143" s="77">
        <f>D145+D146+D147+D148+D149</f>
        <v>51000000</v>
      </c>
      <c r="E143" s="77">
        <f t="shared" ref="E143:G143" si="66">E145+E146+E147+E148+E149</f>
        <v>0</v>
      </c>
      <c r="F143" s="77">
        <f t="shared" si="66"/>
        <v>0</v>
      </c>
      <c r="G143" s="77">
        <f t="shared" si="66"/>
        <v>51000000</v>
      </c>
      <c r="H143" s="89">
        <f>SUM(H145:H149)</f>
        <v>36330740</v>
      </c>
      <c r="I143" s="89">
        <f t="shared" ref="I143:S143" si="67">SUM(I145:I149)</f>
        <v>36330740</v>
      </c>
      <c r="J143" s="89">
        <f t="shared" si="67"/>
        <v>0</v>
      </c>
      <c r="K143" s="89">
        <f t="shared" si="67"/>
        <v>0</v>
      </c>
      <c r="L143" s="89">
        <f t="shared" si="67"/>
        <v>0</v>
      </c>
      <c r="M143" s="89">
        <f t="shared" si="67"/>
        <v>0</v>
      </c>
      <c r="N143" s="89">
        <f t="shared" si="67"/>
        <v>51000000</v>
      </c>
      <c r="O143" s="89">
        <f t="shared" si="67"/>
        <v>0</v>
      </c>
      <c r="P143" s="89">
        <f t="shared" si="67"/>
        <v>51000000</v>
      </c>
      <c r="Q143" s="89">
        <f t="shared" si="67"/>
        <v>0</v>
      </c>
      <c r="R143" s="89">
        <f t="shared" si="67"/>
        <v>0</v>
      </c>
      <c r="S143" s="89">
        <f t="shared" si="67"/>
        <v>0</v>
      </c>
      <c r="T143" s="89"/>
    </row>
    <row r="144" spans="1:20" s="100" customFormat="1" ht="12.75" hidden="1">
      <c r="A144" s="336"/>
      <c r="B144" s="335"/>
      <c r="C144" s="96" t="s">
        <v>44</v>
      </c>
      <c r="D144" s="47"/>
      <c r="E144" s="47"/>
      <c r="F144" s="47"/>
      <c r="G144" s="47"/>
      <c r="H144" s="114"/>
      <c r="I144" s="114"/>
      <c r="J144" s="114"/>
      <c r="K144" s="114"/>
      <c r="L144" s="47"/>
      <c r="M144" s="47"/>
      <c r="N144" s="47"/>
      <c r="O144" s="47"/>
      <c r="P144" s="47"/>
      <c r="Q144" s="47"/>
      <c r="R144" s="47"/>
      <c r="S144" s="47"/>
      <c r="T144" s="116"/>
    </row>
    <row r="145" spans="1:20" s="100" customFormat="1" ht="12.75" hidden="1">
      <c r="A145" s="336"/>
      <c r="B145" s="335"/>
      <c r="C145" s="118" t="s">
        <v>43</v>
      </c>
      <c r="D145" s="47">
        <v>0</v>
      </c>
      <c r="E145" s="47">
        <v>0</v>
      </c>
      <c r="F145" s="47">
        <v>0</v>
      </c>
      <c r="G145" s="47">
        <v>0</v>
      </c>
      <c r="H145" s="114"/>
      <c r="I145" s="114"/>
      <c r="J145" s="114"/>
      <c r="K145" s="114"/>
      <c r="L145" s="47"/>
      <c r="M145" s="47"/>
      <c r="N145" s="47"/>
      <c r="O145" s="47"/>
      <c r="P145" s="47"/>
      <c r="Q145" s="47"/>
      <c r="R145" s="47"/>
      <c r="S145" s="47"/>
      <c r="T145" s="116"/>
    </row>
    <row r="146" spans="1:20" s="100" customFormat="1" ht="12.75" hidden="1">
      <c r="A146" s="336"/>
      <c r="B146" s="335"/>
      <c r="C146" s="96" t="s">
        <v>45</v>
      </c>
      <c r="D146" s="47">
        <v>0</v>
      </c>
      <c r="E146" s="47">
        <v>0</v>
      </c>
      <c r="F146" s="47">
        <v>0</v>
      </c>
      <c r="G146" s="47">
        <v>0</v>
      </c>
      <c r="H146" s="114"/>
      <c r="I146" s="114"/>
      <c r="J146" s="114"/>
      <c r="K146" s="114"/>
      <c r="L146" s="47"/>
      <c r="M146" s="47"/>
      <c r="N146" s="47"/>
      <c r="O146" s="47"/>
      <c r="P146" s="47"/>
      <c r="Q146" s="47"/>
      <c r="R146" s="47"/>
      <c r="S146" s="47"/>
      <c r="T146" s="116"/>
    </row>
    <row r="147" spans="1:20" s="100" customFormat="1" ht="12.75" hidden="1">
      <c r="A147" s="336"/>
      <c r="B147" s="335"/>
      <c r="C147" s="96" t="s">
        <v>46</v>
      </c>
      <c r="D147" s="47">
        <v>0</v>
      </c>
      <c r="E147" s="47">
        <v>0</v>
      </c>
      <c r="F147" s="47">
        <v>0</v>
      </c>
      <c r="G147" s="47">
        <v>0</v>
      </c>
      <c r="H147" s="114"/>
      <c r="I147" s="114"/>
      <c r="J147" s="114"/>
      <c r="K147" s="114"/>
      <c r="L147" s="47"/>
      <c r="M147" s="47"/>
      <c r="N147" s="47"/>
      <c r="O147" s="47"/>
      <c r="P147" s="47"/>
      <c r="Q147" s="47"/>
      <c r="R147" s="47"/>
      <c r="S147" s="47"/>
      <c r="T147" s="116"/>
    </row>
    <row r="148" spans="1:20" s="100" customFormat="1" ht="12.75" hidden="1">
      <c r="A148" s="336"/>
      <c r="B148" s="335"/>
      <c r="C148" s="96" t="s">
        <v>47</v>
      </c>
      <c r="D148" s="47">
        <f>'ПР6. 16.ПП3.Трансп.2.Мер.'!H9</f>
        <v>51000000</v>
      </c>
      <c r="E148" s="47">
        <f>'ПР6. 16.ПП3.Трансп.2.Мер.'!I9</f>
        <v>0</v>
      </c>
      <c r="F148" s="47">
        <f>'ПР6. 16.ПП3.Трансп.2.Мер.'!J9</f>
        <v>0</v>
      </c>
      <c r="G148" s="47">
        <f>'ПР6. 16.ПП3.Трансп.2.Мер.'!K9</f>
        <v>51000000</v>
      </c>
      <c r="H148" s="114">
        <f>'06. Пр.1 Распределение. Отч.7'!L61</f>
        <v>36330740</v>
      </c>
      <c r="I148" s="114">
        <f>'06. Пр.1 Распределение. Отч.7'!M61</f>
        <v>36330740</v>
      </c>
      <c r="J148" s="114">
        <f>'06. Пр.1 Распределение. Отч.7'!N61</f>
        <v>0</v>
      </c>
      <c r="K148" s="114">
        <f>'06. Пр.1 Распределение. Отч.7'!O61</f>
        <v>0</v>
      </c>
      <c r="L148" s="114">
        <f>'06. Пр.1 Распределение. Отч.7'!P61</f>
        <v>0</v>
      </c>
      <c r="M148" s="114">
        <f>'06. Пр.1 Распределение. Отч.7'!Q61</f>
        <v>0</v>
      </c>
      <c r="N148" s="114">
        <f>'06. Пр.1 Распределение. Отч.7'!R61</f>
        <v>51000000</v>
      </c>
      <c r="O148" s="114">
        <f>'06. Пр.1 Распределение. Отч.7'!S61</f>
        <v>0</v>
      </c>
      <c r="P148" s="114">
        <f>'06. Пр.1 Распределение. Отч.7'!T61</f>
        <v>51000000</v>
      </c>
      <c r="Q148" s="114">
        <f>'06. Пр.1 Распределение. Отч.7'!U61</f>
        <v>0</v>
      </c>
      <c r="R148" s="114">
        <f>'06. Пр.1 Распределение. Отч.7'!V61</f>
        <v>0</v>
      </c>
      <c r="S148" s="114">
        <f>'06. Пр.1 Распределение. Отч.7'!W61</f>
        <v>0</v>
      </c>
      <c r="T148" s="47"/>
    </row>
    <row r="149" spans="1:20" s="100" customFormat="1" ht="12.75" hidden="1">
      <c r="A149" s="336"/>
      <c r="B149" s="335"/>
      <c r="C149" s="96" t="s">
        <v>48</v>
      </c>
      <c r="D149" s="47">
        <v>0</v>
      </c>
      <c r="E149" s="47">
        <v>0</v>
      </c>
      <c r="F149" s="47">
        <v>0</v>
      </c>
      <c r="G149" s="47">
        <v>0</v>
      </c>
      <c r="H149" s="114"/>
      <c r="I149" s="114"/>
      <c r="J149" s="114"/>
      <c r="K149" s="114"/>
      <c r="L149" s="47"/>
      <c r="M149" s="47"/>
      <c r="N149" s="47"/>
      <c r="O149" s="47"/>
      <c r="P149" s="47"/>
      <c r="Q149" s="47"/>
      <c r="R149" s="47"/>
      <c r="S149" s="47"/>
      <c r="T149" s="116"/>
    </row>
    <row r="150" spans="1:20" hidden="1">
      <c r="A150" s="335" t="s">
        <v>305</v>
      </c>
      <c r="B150" s="335" t="str">
        <f>'ПР6. 16.ПП3.Трансп.2.Мер.'!A10</f>
        <v>Проведение обследования пассажиропотоков на территории ЗАТО Железногорск</v>
      </c>
      <c r="C150" s="40" t="s">
        <v>55</v>
      </c>
      <c r="D150" s="77">
        <f>D152+D153+D154+D155+D156</f>
        <v>3000000</v>
      </c>
      <c r="E150" s="77">
        <f t="shared" ref="E150:G150" si="68">E152+E153+E154+E155+E156</f>
        <v>0</v>
      </c>
      <c r="F150" s="77">
        <f t="shared" si="68"/>
        <v>0</v>
      </c>
      <c r="G150" s="77">
        <f t="shared" si="68"/>
        <v>3000000</v>
      </c>
      <c r="H150" s="89">
        <f>SUM(H152:H156)</f>
        <v>0</v>
      </c>
      <c r="I150" s="89">
        <f t="shared" ref="I150:S150" si="69">SUM(I152:I156)</f>
        <v>0</v>
      </c>
      <c r="J150" s="89">
        <f t="shared" si="69"/>
        <v>0</v>
      </c>
      <c r="K150" s="89">
        <f t="shared" si="69"/>
        <v>0</v>
      </c>
      <c r="L150" s="89">
        <f t="shared" si="69"/>
        <v>0</v>
      </c>
      <c r="M150" s="89">
        <f t="shared" si="69"/>
        <v>0</v>
      </c>
      <c r="N150" s="89">
        <f t="shared" si="69"/>
        <v>0</v>
      </c>
      <c r="O150" s="89">
        <f t="shared" si="69"/>
        <v>0</v>
      </c>
      <c r="P150" s="89">
        <f t="shared" si="69"/>
        <v>0</v>
      </c>
      <c r="Q150" s="89">
        <f t="shared" si="69"/>
        <v>0</v>
      </c>
      <c r="R150" s="89">
        <f t="shared" si="69"/>
        <v>0</v>
      </c>
      <c r="S150" s="89">
        <f t="shared" si="69"/>
        <v>0</v>
      </c>
      <c r="T150" s="89"/>
    </row>
    <row r="151" spans="1:20" s="100" customFormat="1" ht="12.75" hidden="1">
      <c r="A151" s="336"/>
      <c r="B151" s="335"/>
      <c r="C151" s="96" t="s">
        <v>44</v>
      </c>
      <c r="D151" s="47"/>
      <c r="E151" s="47"/>
      <c r="F151" s="47"/>
      <c r="G151" s="47"/>
      <c r="H151" s="114"/>
      <c r="I151" s="114"/>
      <c r="J151" s="114"/>
      <c r="K151" s="114"/>
      <c r="L151" s="47"/>
      <c r="M151" s="47"/>
      <c r="N151" s="47"/>
      <c r="O151" s="47"/>
      <c r="P151" s="47"/>
      <c r="Q151" s="47"/>
      <c r="R151" s="47"/>
      <c r="S151" s="47"/>
      <c r="T151" s="226"/>
    </row>
    <row r="152" spans="1:20" s="100" customFormat="1" ht="12.75" hidden="1">
      <c r="A152" s="336"/>
      <c r="B152" s="335"/>
      <c r="C152" s="118" t="s">
        <v>43</v>
      </c>
      <c r="D152" s="47">
        <v>0</v>
      </c>
      <c r="E152" s="47">
        <v>0</v>
      </c>
      <c r="F152" s="47">
        <v>0</v>
      </c>
      <c r="G152" s="47">
        <v>0</v>
      </c>
      <c r="H152" s="114"/>
      <c r="I152" s="114"/>
      <c r="J152" s="114"/>
      <c r="K152" s="114"/>
      <c r="L152" s="47"/>
      <c r="M152" s="47"/>
      <c r="N152" s="47"/>
      <c r="O152" s="47"/>
      <c r="P152" s="47"/>
      <c r="Q152" s="47"/>
      <c r="R152" s="47"/>
      <c r="S152" s="47"/>
      <c r="T152" s="226"/>
    </row>
    <row r="153" spans="1:20" s="100" customFormat="1" ht="12.75" hidden="1">
      <c r="A153" s="336"/>
      <c r="B153" s="335"/>
      <c r="C153" s="96" t="s">
        <v>45</v>
      </c>
      <c r="D153" s="47">
        <v>0</v>
      </c>
      <c r="E153" s="47">
        <v>0</v>
      </c>
      <c r="F153" s="47">
        <v>0</v>
      </c>
      <c r="G153" s="47">
        <v>0</v>
      </c>
      <c r="H153" s="114"/>
      <c r="I153" s="114"/>
      <c r="J153" s="114"/>
      <c r="K153" s="114"/>
      <c r="L153" s="47"/>
      <c r="M153" s="47"/>
      <c r="N153" s="47"/>
      <c r="O153" s="47"/>
      <c r="P153" s="47"/>
      <c r="Q153" s="47"/>
      <c r="R153" s="47"/>
      <c r="S153" s="47"/>
      <c r="T153" s="226"/>
    </row>
    <row r="154" spans="1:20" s="100" customFormat="1" ht="12.75" hidden="1">
      <c r="A154" s="336"/>
      <c r="B154" s="335"/>
      <c r="C154" s="96" t="s">
        <v>46</v>
      </c>
      <c r="D154" s="47">
        <v>0</v>
      </c>
      <c r="E154" s="47">
        <v>0</v>
      </c>
      <c r="F154" s="47">
        <v>0</v>
      </c>
      <c r="G154" s="47">
        <v>0</v>
      </c>
      <c r="H154" s="114"/>
      <c r="I154" s="114"/>
      <c r="J154" s="114"/>
      <c r="K154" s="114"/>
      <c r="L154" s="47"/>
      <c r="M154" s="47"/>
      <c r="N154" s="47"/>
      <c r="O154" s="47"/>
      <c r="P154" s="47"/>
      <c r="Q154" s="47"/>
      <c r="R154" s="47"/>
      <c r="S154" s="47"/>
      <c r="T154" s="226"/>
    </row>
    <row r="155" spans="1:20" s="100" customFormat="1" ht="12.75" hidden="1">
      <c r="A155" s="336"/>
      <c r="B155" s="335"/>
      <c r="C155" s="96" t="s">
        <v>47</v>
      </c>
      <c r="D155" s="47">
        <f>'ПР6. 16.ПП3.Трансп.2.Мер.'!H10</f>
        <v>3000000</v>
      </c>
      <c r="E155" s="47">
        <f>'ПР6. 16.ПП3.Трансп.2.Мер.'!I10</f>
        <v>0</v>
      </c>
      <c r="F155" s="47">
        <f>'ПР6. 16.ПП3.Трансп.2.Мер.'!J10</f>
        <v>0</v>
      </c>
      <c r="G155" s="47">
        <f>'ПР6. 16.ПП3.Трансп.2.Мер.'!K10</f>
        <v>3000000</v>
      </c>
      <c r="H155" s="114">
        <f>'06. Пр.1 Распределение. Отч.7'!L72</f>
        <v>0</v>
      </c>
      <c r="I155" s="114">
        <f>'06. Пр.1 Распределение. Отч.7'!M72</f>
        <v>0</v>
      </c>
      <c r="J155" s="114">
        <f>'06. Пр.1 Распределение. Отч.7'!N72</f>
        <v>0</v>
      </c>
      <c r="K155" s="114">
        <f>'06. Пр.1 Распределение. Отч.7'!O72</f>
        <v>0</v>
      </c>
      <c r="L155" s="114">
        <f>'06. Пр.1 Распределение. Отч.7'!P72</f>
        <v>0</v>
      </c>
      <c r="M155" s="114">
        <f>'06. Пр.1 Распределение. Отч.7'!Q72</f>
        <v>0</v>
      </c>
      <c r="N155" s="114">
        <f>'06. Пр.1 Распределение. Отч.7'!R72</f>
        <v>0</v>
      </c>
      <c r="O155" s="114">
        <f>'06. Пр.1 Распределение. Отч.7'!S72</f>
        <v>0</v>
      </c>
      <c r="P155" s="114">
        <f>'06. Пр.1 Распределение. Отч.7'!T72</f>
        <v>0</v>
      </c>
      <c r="Q155" s="114">
        <f>'06. Пр.1 Распределение. Отч.7'!U72</f>
        <v>0</v>
      </c>
      <c r="R155" s="114">
        <f>'06. Пр.1 Распределение. Отч.7'!V72</f>
        <v>0</v>
      </c>
      <c r="S155" s="114">
        <f>'06. Пр.1 Распределение. Отч.7'!W72</f>
        <v>0</v>
      </c>
      <c r="T155" s="47"/>
    </row>
    <row r="156" spans="1:20" s="100" customFormat="1" ht="12.75" hidden="1">
      <c r="A156" s="336"/>
      <c r="B156" s="335"/>
      <c r="C156" s="96" t="s">
        <v>48</v>
      </c>
      <c r="D156" s="47">
        <v>0</v>
      </c>
      <c r="E156" s="47">
        <v>0</v>
      </c>
      <c r="F156" s="47">
        <v>0</v>
      </c>
      <c r="G156" s="47">
        <v>0</v>
      </c>
      <c r="H156" s="114"/>
      <c r="I156" s="114"/>
      <c r="J156" s="114"/>
      <c r="K156" s="114"/>
      <c r="L156" s="47"/>
      <c r="M156" s="47"/>
      <c r="N156" s="47"/>
      <c r="O156" s="47"/>
      <c r="P156" s="47"/>
      <c r="Q156" s="47"/>
      <c r="R156" s="47"/>
      <c r="S156" s="47"/>
      <c r="T156" s="226"/>
    </row>
    <row r="157" spans="1:20" s="24" customFormat="1">
      <c r="A157" s="334" t="s">
        <v>66</v>
      </c>
      <c r="B157" s="334" t="s">
        <v>99</v>
      </c>
      <c r="C157" s="180" t="s">
        <v>55</v>
      </c>
      <c r="D157" s="181">
        <f>D159+D160+D161+D162+D163</f>
        <v>91851117</v>
      </c>
      <c r="E157" s="181">
        <f t="shared" ref="E157:F157" si="70">E159+E160+E161+E162+E163</f>
        <v>90351117</v>
      </c>
      <c r="F157" s="181">
        <f t="shared" si="70"/>
        <v>90351117</v>
      </c>
      <c r="G157" s="181">
        <f>SUM(D157:F157)</f>
        <v>272553351</v>
      </c>
      <c r="H157" s="182">
        <f>'06. Пр.1 Распределение. Отч.7'!L65</f>
        <v>92873777.959999993</v>
      </c>
      <c r="I157" s="182">
        <f>'06. Пр.1 Распределение. Отч.7'!M65</f>
        <v>91033370.489999995</v>
      </c>
      <c r="J157" s="182">
        <f>J165+J172+J179+J186+J193</f>
        <v>20327897</v>
      </c>
      <c r="K157" s="182">
        <f t="shared" ref="K157:S157" si="71">K165+K172+K179+K186+K193</f>
        <v>19748299.359999999</v>
      </c>
      <c r="L157" s="182">
        <f t="shared" si="71"/>
        <v>49214577.840000004</v>
      </c>
      <c r="M157" s="182">
        <f t="shared" si="71"/>
        <v>48560153.770000003</v>
      </c>
      <c r="N157" s="182">
        <f t="shared" si="71"/>
        <v>74093327.710000008</v>
      </c>
      <c r="O157" s="182">
        <f t="shared" si="71"/>
        <v>0</v>
      </c>
      <c r="P157" s="182">
        <f t="shared" si="71"/>
        <v>90351117</v>
      </c>
      <c r="Q157" s="182">
        <f t="shared" si="71"/>
        <v>0</v>
      </c>
      <c r="R157" s="182">
        <f t="shared" si="71"/>
        <v>90351117</v>
      </c>
      <c r="S157" s="182">
        <f t="shared" si="71"/>
        <v>90351117</v>
      </c>
      <c r="T157" s="346"/>
    </row>
    <row r="158" spans="1:20" s="24" customFormat="1">
      <c r="A158" s="334"/>
      <c r="B158" s="334"/>
      <c r="C158" s="180" t="s">
        <v>44</v>
      </c>
      <c r="D158" s="181"/>
      <c r="E158" s="181"/>
      <c r="F158" s="181"/>
      <c r="G158" s="181"/>
      <c r="H158" s="182"/>
      <c r="I158" s="182"/>
      <c r="J158" s="182"/>
      <c r="K158" s="182"/>
      <c r="L158" s="182"/>
      <c r="M158" s="182"/>
      <c r="N158" s="182"/>
      <c r="O158" s="182"/>
      <c r="P158" s="182"/>
      <c r="Q158" s="182"/>
      <c r="R158" s="182"/>
      <c r="S158" s="182"/>
      <c r="T158" s="347"/>
    </row>
    <row r="159" spans="1:20" s="24" customFormat="1">
      <c r="A159" s="334"/>
      <c r="B159" s="334"/>
      <c r="C159" s="184" t="s">
        <v>43</v>
      </c>
      <c r="D159" s="181">
        <f>D167+D174+D181+D188+D195+D202</f>
        <v>0</v>
      </c>
      <c r="E159" s="181">
        <f t="shared" ref="E159:G159" si="72">E167+E174+E181+E188+E195+E202</f>
        <v>0</v>
      </c>
      <c r="F159" s="181">
        <f t="shared" si="72"/>
        <v>0</v>
      </c>
      <c r="G159" s="181">
        <f t="shared" si="72"/>
        <v>0</v>
      </c>
      <c r="H159" s="182">
        <v>0</v>
      </c>
      <c r="I159" s="182">
        <v>0</v>
      </c>
      <c r="J159" s="182">
        <f t="shared" ref="J159:S159" si="73">J167+J174+J181+J188+J195</f>
        <v>0</v>
      </c>
      <c r="K159" s="182">
        <f t="shared" si="73"/>
        <v>0</v>
      </c>
      <c r="L159" s="182">
        <f t="shared" si="73"/>
        <v>0</v>
      </c>
      <c r="M159" s="182">
        <f t="shared" si="73"/>
        <v>0</v>
      </c>
      <c r="N159" s="182">
        <f t="shared" si="73"/>
        <v>0</v>
      </c>
      <c r="O159" s="182">
        <f t="shared" si="73"/>
        <v>0</v>
      </c>
      <c r="P159" s="182">
        <f t="shared" si="73"/>
        <v>0</v>
      </c>
      <c r="Q159" s="182">
        <f t="shared" si="73"/>
        <v>0</v>
      </c>
      <c r="R159" s="182">
        <f t="shared" si="73"/>
        <v>0</v>
      </c>
      <c r="S159" s="182">
        <f t="shared" si="73"/>
        <v>0</v>
      </c>
      <c r="T159" s="347"/>
    </row>
    <row r="160" spans="1:20" s="24" customFormat="1">
      <c r="A160" s="334"/>
      <c r="B160" s="334"/>
      <c r="C160" s="180" t="s">
        <v>45</v>
      </c>
      <c r="D160" s="181">
        <f t="shared" ref="D160:G160" si="74">D168+D175+D182+D189+D196+D203</f>
        <v>0</v>
      </c>
      <c r="E160" s="181">
        <f t="shared" si="74"/>
        <v>0</v>
      </c>
      <c r="F160" s="181">
        <f t="shared" si="74"/>
        <v>0</v>
      </c>
      <c r="G160" s="181">
        <f t="shared" si="74"/>
        <v>0</v>
      </c>
      <c r="H160" s="182">
        <v>3700000</v>
      </c>
      <c r="I160" s="182">
        <v>3681500</v>
      </c>
      <c r="J160" s="182">
        <f t="shared" ref="J160:S160" si="75">J168+J175+J182+J189+J196</f>
        <v>0</v>
      </c>
      <c r="K160" s="182">
        <f t="shared" si="75"/>
        <v>0</v>
      </c>
      <c r="L160" s="182">
        <f t="shared" si="75"/>
        <v>0</v>
      </c>
      <c r="M160" s="182">
        <f t="shared" si="75"/>
        <v>0</v>
      </c>
      <c r="N160" s="182">
        <f t="shared" si="75"/>
        <v>0</v>
      </c>
      <c r="O160" s="182">
        <f t="shared" si="75"/>
        <v>0</v>
      </c>
      <c r="P160" s="182">
        <f t="shared" si="75"/>
        <v>0</v>
      </c>
      <c r="Q160" s="182">
        <f t="shared" si="75"/>
        <v>0</v>
      </c>
      <c r="R160" s="182">
        <f t="shared" si="75"/>
        <v>0</v>
      </c>
      <c r="S160" s="182">
        <f t="shared" si="75"/>
        <v>0</v>
      </c>
      <c r="T160" s="347"/>
    </row>
    <row r="161" spans="1:20" s="24" customFormat="1">
      <c r="A161" s="334"/>
      <c r="B161" s="334"/>
      <c r="C161" s="185" t="s">
        <v>46</v>
      </c>
      <c r="D161" s="181">
        <f t="shared" ref="D161:G161" si="76">D169+D176+D183+D190+D197+D204</f>
        <v>0</v>
      </c>
      <c r="E161" s="181">
        <f t="shared" si="76"/>
        <v>0</v>
      </c>
      <c r="F161" s="181">
        <f t="shared" si="76"/>
        <v>0</v>
      </c>
      <c r="G161" s="181">
        <f t="shared" si="76"/>
        <v>0</v>
      </c>
      <c r="H161" s="182">
        <v>0</v>
      </c>
      <c r="I161" s="182">
        <v>0</v>
      </c>
      <c r="J161" s="182">
        <f t="shared" ref="J161:S161" si="77">J169+J176+J183+J190+J197</f>
        <v>0</v>
      </c>
      <c r="K161" s="182">
        <f t="shared" si="77"/>
        <v>0</v>
      </c>
      <c r="L161" s="182">
        <f t="shared" si="77"/>
        <v>0</v>
      </c>
      <c r="M161" s="182">
        <f t="shared" si="77"/>
        <v>0</v>
      </c>
      <c r="N161" s="182">
        <f t="shared" si="77"/>
        <v>0</v>
      </c>
      <c r="O161" s="182">
        <f t="shared" si="77"/>
        <v>0</v>
      </c>
      <c r="P161" s="182">
        <f t="shared" si="77"/>
        <v>0</v>
      </c>
      <c r="Q161" s="182">
        <f t="shared" si="77"/>
        <v>0</v>
      </c>
      <c r="R161" s="182">
        <f t="shared" si="77"/>
        <v>0</v>
      </c>
      <c r="S161" s="182">
        <f t="shared" si="77"/>
        <v>0</v>
      </c>
      <c r="T161" s="347"/>
    </row>
    <row r="162" spans="1:20" s="24" customFormat="1">
      <c r="A162" s="334"/>
      <c r="B162" s="334"/>
      <c r="C162" s="180" t="s">
        <v>47</v>
      </c>
      <c r="D162" s="181">
        <f t="shared" ref="D162:G162" si="78">D170+D177+D184+D191+D198+D205</f>
        <v>91851117</v>
      </c>
      <c r="E162" s="181">
        <f t="shared" si="78"/>
        <v>90351117</v>
      </c>
      <c r="F162" s="181">
        <f t="shared" si="78"/>
        <v>90351117</v>
      </c>
      <c r="G162" s="181">
        <f t="shared" si="78"/>
        <v>272553351</v>
      </c>
      <c r="H162" s="182">
        <v>89173777.959999993</v>
      </c>
      <c r="I162" s="182">
        <v>87351870.489999995</v>
      </c>
      <c r="J162" s="182">
        <f t="shared" ref="J162:S162" si="79">J170+J177+J184+J191+J198</f>
        <v>20327897</v>
      </c>
      <c r="K162" s="182">
        <f t="shared" si="79"/>
        <v>19748299.359999999</v>
      </c>
      <c r="L162" s="182">
        <f t="shared" si="79"/>
        <v>49214577.840000004</v>
      </c>
      <c r="M162" s="182">
        <f t="shared" si="79"/>
        <v>48560153.770000003</v>
      </c>
      <c r="N162" s="182">
        <f t="shared" si="79"/>
        <v>74093327.710000008</v>
      </c>
      <c r="O162" s="182">
        <f t="shared" si="79"/>
        <v>0</v>
      </c>
      <c r="P162" s="182">
        <f t="shared" si="79"/>
        <v>90351117</v>
      </c>
      <c r="Q162" s="182">
        <f t="shared" si="79"/>
        <v>0</v>
      </c>
      <c r="R162" s="182">
        <f t="shared" si="79"/>
        <v>90351117</v>
      </c>
      <c r="S162" s="182">
        <f t="shared" si="79"/>
        <v>90351117</v>
      </c>
      <c r="T162" s="347"/>
    </row>
    <row r="163" spans="1:20" s="24" customFormat="1">
      <c r="A163" s="334"/>
      <c r="B163" s="334"/>
      <c r="C163" s="180" t="s">
        <v>48</v>
      </c>
      <c r="D163" s="181">
        <f t="shared" ref="D163:G163" si="80">D171+D178+D185+D192+D199+D206</f>
        <v>0</v>
      </c>
      <c r="E163" s="181">
        <f t="shared" si="80"/>
        <v>0</v>
      </c>
      <c r="F163" s="181">
        <f t="shared" si="80"/>
        <v>0</v>
      </c>
      <c r="G163" s="181">
        <f t="shared" si="80"/>
        <v>0</v>
      </c>
      <c r="H163" s="182">
        <v>0</v>
      </c>
      <c r="I163" s="182">
        <v>0</v>
      </c>
      <c r="J163" s="182">
        <f t="shared" ref="J163:S163" si="81">J171+J178+J185+J192+J199</f>
        <v>0</v>
      </c>
      <c r="K163" s="182">
        <f t="shared" si="81"/>
        <v>0</v>
      </c>
      <c r="L163" s="182">
        <f t="shared" si="81"/>
        <v>0</v>
      </c>
      <c r="M163" s="182">
        <f t="shared" si="81"/>
        <v>0</v>
      </c>
      <c r="N163" s="182">
        <f t="shared" si="81"/>
        <v>0</v>
      </c>
      <c r="O163" s="182">
        <f t="shared" si="81"/>
        <v>0</v>
      </c>
      <c r="P163" s="182">
        <f t="shared" si="81"/>
        <v>0</v>
      </c>
      <c r="Q163" s="182">
        <f t="shared" si="81"/>
        <v>0</v>
      </c>
      <c r="R163" s="182">
        <f t="shared" si="81"/>
        <v>0</v>
      </c>
      <c r="S163" s="182">
        <f t="shared" si="81"/>
        <v>0</v>
      </c>
      <c r="T163" s="348"/>
    </row>
    <row r="164" spans="1:20" s="264" customFormat="1" ht="13.5" hidden="1">
      <c r="A164" s="259"/>
      <c r="B164" s="259" t="s">
        <v>319</v>
      </c>
      <c r="C164" s="260"/>
      <c r="D164" s="261">
        <f>'ПР4. 19.ПП4.Благ.2.Мер.'!H16</f>
        <v>91851117</v>
      </c>
      <c r="E164" s="261">
        <f>'ПР4. 19.ПП4.Благ.2.Мер.'!I16</f>
        <v>90351117</v>
      </c>
      <c r="F164" s="261">
        <f>'ПР4. 19.ПП4.Благ.2.Мер.'!J16</f>
        <v>90351117</v>
      </c>
      <c r="G164" s="261">
        <f>'ПР4. 19.ПП4.Благ.2.Мер.'!K16</f>
        <v>272553351</v>
      </c>
      <c r="H164" s="262"/>
      <c r="I164" s="262"/>
      <c r="J164" s="262"/>
      <c r="K164" s="262"/>
      <c r="L164" s="262"/>
      <c r="M164" s="262"/>
      <c r="N164" s="262"/>
      <c r="O164" s="262"/>
      <c r="P164" s="262"/>
      <c r="Q164" s="262"/>
      <c r="R164" s="262"/>
      <c r="S164" s="262"/>
      <c r="T164" s="267"/>
    </row>
    <row r="165" spans="1:20" hidden="1">
      <c r="A165" s="331" t="s">
        <v>67</v>
      </c>
      <c r="B165" s="331" t="str">
        <f>'06. Пр.1 Распределение. Отч.7'!B67</f>
        <v>Содержание сетей уличного освещения</v>
      </c>
      <c r="C165" s="40" t="s">
        <v>55</v>
      </c>
      <c r="D165" s="77">
        <f>D167+D168+D169+D170+D171</f>
        <v>47859866</v>
      </c>
      <c r="E165" s="77">
        <f t="shared" ref="E165:G165" si="82">E167+E168+E169+E170+E171</f>
        <v>47859866</v>
      </c>
      <c r="F165" s="77">
        <f t="shared" si="82"/>
        <v>47859866</v>
      </c>
      <c r="G165" s="77">
        <f t="shared" si="82"/>
        <v>143579598</v>
      </c>
      <c r="H165" s="89">
        <f>SUM(H167:H171)</f>
        <v>44484421.840000004</v>
      </c>
      <c r="I165" s="89">
        <f t="shared" ref="I165:S165" si="83">SUM(I167:I171)</f>
        <v>42468633.579999998</v>
      </c>
      <c r="J165" s="89">
        <f t="shared" si="83"/>
        <v>13333563</v>
      </c>
      <c r="K165" s="89">
        <f t="shared" si="83"/>
        <v>12779225.33</v>
      </c>
      <c r="L165" s="89">
        <f t="shared" si="83"/>
        <v>23155158</v>
      </c>
      <c r="M165" s="89">
        <f t="shared" si="83"/>
        <v>22680220.530000001</v>
      </c>
      <c r="N165" s="89">
        <f t="shared" si="83"/>
        <v>34155279</v>
      </c>
      <c r="O165" s="89">
        <f t="shared" si="83"/>
        <v>0</v>
      </c>
      <c r="P165" s="89">
        <f t="shared" si="83"/>
        <v>47859866</v>
      </c>
      <c r="Q165" s="89">
        <f t="shared" si="83"/>
        <v>0</v>
      </c>
      <c r="R165" s="89">
        <f t="shared" si="83"/>
        <v>47859866</v>
      </c>
      <c r="S165" s="89">
        <f t="shared" si="83"/>
        <v>47859866</v>
      </c>
      <c r="T165" s="337"/>
    </row>
    <row r="166" spans="1:20" s="100" customFormat="1" ht="12.75" hidden="1">
      <c r="A166" s="332"/>
      <c r="B166" s="331"/>
      <c r="C166" s="96" t="s">
        <v>44</v>
      </c>
      <c r="D166" s="47"/>
      <c r="E166" s="47"/>
      <c r="F166" s="47"/>
      <c r="G166" s="47"/>
      <c r="H166" s="113"/>
      <c r="I166" s="113"/>
      <c r="J166" s="113"/>
      <c r="K166" s="113"/>
      <c r="L166" s="116"/>
      <c r="M166" s="116"/>
      <c r="N166" s="116"/>
      <c r="O166" s="116"/>
      <c r="P166" s="47"/>
      <c r="Q166" s="47"/>
      <c r="R166" s="47"/>
      <c r="S166" s="47"/>
      <c r="T166" s="338"/>
    </row>
    <row r="167" spans="1:20" s="100" customFormat="1" ht="12.75" hidden="1">
      <c r="A167" s="332"/>
      <c r="B167" s="331"/>
      <c r="C167" s="118" t="s">
        <v>43</v>
      </c>
      <c r="D167" s="47">
        <v>0</v>
      </c>
      <c r="E167" s="47">
        <v>0</v>
      </c>
      <c r="F167" s="47">
        <v>0</v>
      </c>
      <c r="G167" s="47">
        <v>0</v>
      </c>
      <c r="H167" s="113"/>
      <c r="I167" s="113"/>
      <c r="J167" s="113"/>
      <c r="K167" s="113"/>
      <c r="L167" s="116"/>
      <c r="M167" s="116"/>
      <c r="N167" s="116"/>
      <c r="O167" s="116"/>
      <c r="P167" s="47"/>
      <c r="Q167" s="47"/>
      <c r="R167" s="47"/>
      <c r="S167" s="47"/>
      <c r="T167" s="338"/>
    </row>
    <row r="168" spans="1:20" s="100" customFormat="1" ht="12.75" hidden="1">
      <c r="A168" s="332"/>
      <c r="B168" s="331"/>
      <c r="C168" s="96" t="s">
        <v>45</v>
      </c>
      <c r="D168" s="47">
        <v>0</v>
      </c>
      <c r="E168" s="47">
        <v>0</v>
      </c>
      <c r="F168" s="47">
        <v>0</v>
      </c>
      <c r="G168" s="47">
        <v>0</v>
      </c>
      <c r="H168" s="113"/>
      <c r="I168" s="113"/>
      <c r="J168" s="113"/>
      <c r="K168" s="113"/>
      <c r="L168" s="116"/>
      <c r="M168" s="116"/>
      <c r="N168" s="116"/>
      <c r="O168" s="116"/>
      <c r="P168" s="47"/>
      <c r="Q168" s="47"/>
      <c r="R168" s="47"/>
      <c r="S168" s="47"/>
      <c r="T168" s="338"/>
    </row>
    <row r="169" spans="1:20" s="100" customFormat="1" ht="12.75" hidden="1">
      <c r="A169" s="332"/>
      <c r="B169" s="331"/>
      <c r="C169" s="96" t="s">
        <v>46</v>
      </c>
      <c r="D169" s="47">
        <v>0</v>
      </c>
      <c r="E169" s="47">
        <v>0</v>
      </c>
      <c r="F169" s="47">
        <v>0</v>
      </c>
      <c r="G169" s="47">
        <v>0</v>
      </c>
      <c r="H169" s="113"/>
      <c r="I169" s="113"/>
      <c r="J169" s="113"/>
      <c r="K169" s="113"/>
      <c r="L169" s="116"/>
      <c r="M169" s="116"/>
      <c r="N169" s="116"/>
      <c r="O169" s="116"/>
      <c r="P169" s="47"/>
      <c r="Q169" s="47"/>
      <c r="R169" s="47"/>
      <c r="S169" s="47"/>
      <c r="T169" s="338"/>
    </row>
    <row r="170" spans="1:20" s="100" customFormat="1" ht="12.75" hidden="1">
      <c r="A170" s="332"/>
      <c r="B170" s="331"/>
      <c r="C170" s="96" t="s">
        <v>47</v>
      </c>
      <c r="D170" s="47">
        <f>'ПР4. 19.ПП4.Благ.2.Мер.'!H8+'ПР4. 19.ПП4.Благ.2.Мер.'!H9</f>
        <v>47859866</v>
      </c>
      <c r="E170" s="47">
        <f>'ПР4. 19.ПП4.Благ.2.Мер.'!I8+'ПР4. 19.ПП4.Благ.2.Мер.'!I9</f>
        <v>47859866</v>
      </c>
      <c r="F170" s="47">
        <f>'ПР4. 19.ПП4.Благ.2.Мер.'!J8+'ПР4. 19.ПП4.Благ.2.Мер.'!J9</f>
        <v>47859866</v>
      </c>
      <c r="G170" s="47">
        <f>'ПР4. 19.ПП4.Благ.2.Мер.'!K8+'ПР4. 19.ПП4.Благ.2.Мер.'!K9</f>
        <v>143579598</v>
      </c>
      <c r="H170" s="114">
        <f>'06. Пр.1 Распределение. Отч.7'!L67</f>
        <v>44484421.840000004</v>
      </c>
      <c r="I170" s="114">
        <f>'06. Пр.1 Распределение. Отч.7'!M67</f>
        <v>42468633.579999998</v>
      </c>
      <c r="J170" s="114">
        <f>'06. Пр.1 Распределение. Отч.7'!N67</f>
        <v>13333563</v>
      </c>
      <c r="K170" s="114">
        <f>'06. Пр.1 Распределение. Отч.7'!O67</f>
        <v>12779225.33</v>
      </c>
      <c r="L170" s="114">
        <f>'06. Пр.1 Распределение. Отч.7'!P67</f>
        <v>23155158</v>
      </c>
      <c r="M170" s="114">
        <f>'06. Пр.1 Распределение. Отч.7'!Q67</f>
        <v>22680220.530000001</v>
      </c>
      <c r="N170" s="114">
        <f>'06. Пр.1 Распределение. Отч.7'!R67</f>
        <v>34155279</v>
      </c>
      <c r="O170" s="114">
        <f>'06. Пр.1 Распределение. Отч.7'!S67</f>
        <v>0</v>
      </c>
      <c r="P170" s="114">
        <f>'06. Пр.1 Распределение. Отч.7'!T67</f>
        <v>47859866</v>
      </c>
      <c r="Q170" s="114">
        <f>'06. Пр.1 Распределение. Отч.7'!U67</f>
        <v>0</v>
      </c>
      <c r="R170" s="114">
        <f>'06. Пр.1 Распределение. Отч.7'!V67</f>
        <v>47859866</v>
      </c>
      <c r="S170" s="114">
        <f>'06. Пр.1 Распределение. Отч.7'!W67</f>
        <v>47859866</v>
      </c>
      <c r="T170" s="338"/>
    </row>
    <row r="171" spans="1:20" s="100" customFormat="1" ht="12.75" hidden="1">
      <c r="A171" s="332"/>
      <c r="B171" s="331"/>
      <c r="C171" s="96" t="s">
        <v>48</v>
      </c>
      <c r="D171" s="47">
        <v>0</v>
      </c>
      <c r="E171" s="47">
        <v>0</v>
      </c>
      <c r="F171" s="47">
        <v>0</v>
      </c>
      <c r="G171" s="47">
        <v>0</v>
      </c>
      <c r="H171" s="113"/>
      <c r="I171" s="113"/>
      <c r="J171" s="113"/>
      <c r="K171" s="113"/>
      <c r="L171" s="116"/>
      <c r="M171" s="116"/>
      <c r="N171" s="116"/>
      <c r="O171" s="116"/>
      <c r="P171" s="47"/>
      <c r="Q171" s="47"/>
      <c r="R171" s="47"/>
      <c r="S171" s="47"/>
      <c r="T171" s="339"/>
    </row>
    <row r="172" spans="1:20" hidden="1">
      <c r="A172" s="329" t="s">
        <v>68</v>
      </c>
      <c r="B172" s="330" t="str">
        <f>'06. Пр.1 Распределение. Отч.7'!B71</f>
        <v>Содержание прочих объектов благоустройства</v>
      </c>
      <c r="C172" s="111" t="s">
        <v>55</v>
      </c>
      <c r="D172" s="77">
        <f>D174+D175+D176+D177+D178</f>
        <v>13275876</v>
      </c>
      <c r="E172" s="77">
        <f t="shared" ref="E172:G172" si="84">E174+E175+E176+E177+E178</f>
        <v>13275876</v>
      </c>
      <c r="F172" s="77">
        <f t="shared" si="84"/>
        <v>13275876</v>
      </c>
      <c r="G172" s="77">
        <f t="shared" si="84"/>
        <v>39827628</v>
      </c>
      <c r="H172" s="89">
        <f>SUM(H174:H178)</f>
        <v>13548055</v>
      </c>
      <c r="I172" s="89">
        <f t="shared" ref="I172:S172" si="85">SUM(I174:I178)</f>
        <v>13377256.43</v>
      </c>
      <c r="J172" s="89">
        <f t="shared" si="85"/>
        <v>2374334</v>
      </c>
      <c r="K172" s="89">
        <f t="shared" si="85"/>
        <v>2363053</v>
      </c>
      <c r="L172" s="89">
        <f t="shared" si="85"/>
        <v>9080918</v>
      </c>
      <c r="M172" s="89">
        <f t="shared" si="85"/>
        <v>9054078</v>
      </c>
      <c r="N172" s="89">
        <f t="shared" si="85"/>
        <v>16479054</v>
      </c>
      <c r="O172" s="89">
        <f t="shared" si="85"/>
        <v>0</v>
      </c>
      <c r="P172" s="89">
        <f t="shared" si="85"/>
        <v>13275876</v>
      </c>
      <c r="Q172" s="89">
        <f t="shared" si="85"/>
        <v>0</v>
      </c>
      <c r="R172" s="89">
        <f t="shared" si="85"/>
        <v>13275876</v>
      </c>
      <c r="S172" s="89">
        <f t="shared" si="85"/>
        <v>13275876</v>
      </c>
      <c r="T172" s="337"/>
    </row>
    <row r="173" spans="1:20" s="100" customFormat="1" ht="12.75" hidden="1">
      <c r="A173" s="329"/>
      <c r="B173" s="330"/>
      <c r="C173" s="112" t="s">
        <v>44</v>
      </c>
      <c r="D173" s="47"/>
      <c r="E173" s="47"/>
      <c r="F173" s="47"/>
      <c r="G173" s="47"/>
      <c r="H173" s="113"/>
      <c r="I173" s="113"/>
      <c r="J173" s="113"/>
      <c r="K173" s="113"/>
      <c r="L173" s="116"/>
      <c r="M173" s="116"/>
      <c r="N173" s="116"/>
      <c r="O173" s="116"/>
      <c r="P173" s="47"/>
      <c r="Q173" s="47"/>
      <c r="R173" s="47"/>
      <c r="S173" s="47"/>
      <c r="T173" s="338"/>
    </row>
    <row r="174" spans="1:20" s="100" customFormat="1" ht="12.75" hidden="1">
      <c r="A174" s="329"/>
      <c r="B174" s="330"/>
      <c r="C174" s="115" t="s">
        <v>43</v>
      </c>
      <c r="D174" s="47">
        <v>0</v>
      </c>
      <c r="E174" s="47">
        <v>0</v>
      </c>
      <c r="F174" s="47">
        <v>0</v>
      </c>
      <c r="G174" s="47">
        <v>0</v>
      </c>
      <c r="H174" s="113"/>
      <c r="I174" s="113"/>
      <c r="J174" s="113"/>
      <c r="K174" s="113"/>
      <c r="L174" s="116"/>
      <c r="M174" s="116"/>
      <c r="N174" s="116"/>
      <c r="O174" s="116"/>
      <c r="P174" s="47"/>
      <c r="Q174" s="47"/>
      <c r="R174" s="47"/>
      <c r="S174" s="47"/>
      <c r="T174" s="338"/>
    </row>
    <row r="175" spans="1:20" s="100" customFormat="1" ht="12.75" hidden="1">
      <c r="A175" s="329"/>
      <c r="B175" s="330"/>
      <c r="C175" s="112" t="s">
        <v>45</v>
      </c>
      <c r="D175" s="47">
        <v>0</v>
      </c>
      <c r="E175" s="47">
        <v>0</v>
      </c>
      <c r="F175" s="47">
        <v>0</v>
      </c>
      <c r="G175" s="47">
        <v>0</v>
      </c>
      <c r="H175" s="113"/>
      <c r="I175" s="113"/>
      <c r="J175" s="113"/>
      <c r="K175" s="113"/>
      <c r="L175" s="116"/>
      <c r="M175" s="116"/>
      <c r="N175" s="116"/>
      <c r="O175" s="116"/>
      <c r="P175" s="47"/>
      <c r="Q175" s="47"/>
      <c r="R175" s="47"/>
      <c r="S175" s="47"/>
      <c r="T175" s="338"/>
    </row>
    <row r="176" spans="1:20" s="100" customFormat="1" ht="12.75" hidden="1">
      <c r="A176" s="329"/>
      <c r="B176" s="330"/>
      <c r="C176" s="112" t="s">
        <v>46</v>
      </c>
      <c r="D176" s="47">
        <v>0</v>
      </c>
      <c r="E176" s="47">
        <v>0</v>
      </c>
      <c r="F176" s="47">
        <v>0</v>
      </c>
      <c r="G176" s="47">
        <v>0</v>
      </c>
      <c r="H176" s="113"/>
      <c r="I176" s="113"/>
      <c r="J176" s="113"/>
      <c r="K176" s="113"/>
      <c r="L176" s="116"/>
      <c r="M176" s="116"/>
      <c r="N176" s="116"/>
      <c r="O176" s="116"/>
      <c r="P176" s="47"/>
      <c r="Q176" s="47"/>
      <c r="R176" s="47"/>
      <c r="S176" s="47"/>
      <c r="T176" s="338"/>
    </row>
    <row r="177" spans="1:20" s="100" customFormat="1" ht="12.75" hidden="1">
      <c r="A177" s="329"/>
      <c r="B177" s="330"/>
      <c r="C177" s="112" t="s">
        <v>47</v>
      </c>
      <c r="D177" s="47">
        <f>'ПР4. 19.ПП4.Благ.2.Мер.'!H10+'ПР4. 19.ПП4.Благ.2.Мер.'!H11</f>
        <v>13275876</v>
      </c>
      <c r="E177" s="47">
        <f>'ПР4. 19.ПП4.Благ.2.Мер.'!I10+'ПР4. 19.ПП4.Благ.2.Мер.'!I11</f>
        <v>13275876</v>
      </c>
      <c r="F177" s="47">
        <f>'ПР4. 19.ПП4.Благ.2.Мер.'!J10+'ПР4. 19.ПП4.Благ.2.Мер.'!J11</f>
        <v>13275876</v>
      </c>
      <c r="G177" s="47">
        <f>'ПР4. 19.ПП4.Благ.2.Мер.'!K10+'ПР4. 19.ПП4.Благ.2.Мер.'!K11</f>
        <v>39827628</v>
      </c>
      <c r="H177" s="114">
        <f>'06. Пр.1 Распределение. Отч.7'!L71</f>
        <v>13548055</v>
      </c>
      <c r="I177" s="114">
        <f>'06. Пр.1 Распределение. Отч.7'!M71</f>
        <v>13377256.43</v>
      </c>
      <c r="J177" s="114">
        <f>'06. Пр.1 Распределение. Отч.7'!N71</f>
        <v>2374334</v>
      </c>
      <c r="K177" s="114">
        <f>'06. Пр.1 Распределение. Отч.7'!O71</f>
        <v>2363053</v>
      </c>
      <c r="L177" s="114">
        <f>'06. Пр.1 Распределение. Отч.7'!P71</f>
        <v>9080918</v>
      </c>
      <c r="M177" s="114">
        <f>'06. Пр.1 Распределение. Отч.7'!Q71</f>
        <v>9054078</v>
      </c>
      <c r="N177" s="114">
        <f>'06. Пр.1 Распределение. Отч.7'!R71</f>
        <v>16479054</v>
      </c>
      <c r="O177" s="114">
        <f>'06. Пр.1 Распределение. Отч.7'!S71</f>
        <v>0</v>
      </c>
      <c r="P177" s="114">
        <f>'06. Пр.1 Распределение. Отч.7'!T71</f>
        <v>13275876</v>
      </c>
      <c r="Q177" s="114">
        <f>'06. Пр.1 Распределение. Отч.7'!U71</f>
        <v>0</v>
      </c>
      <c r="R177" s="114">
        <f>'06. Пр.1 Распределение. Отч.7'!V71</f>
        <v>13275876</v>
      </c>
      <c r="S177" s="114">
        <f>'06. Пр.1 Распределение. Отч.7'!W71</f>
        <v>13275876</v>
      </c>
      <c r="T177" s="338"/>
    </row>
    <row r="178" spans="1:20" s="100" customFormat="1" ht="12.75" hidden="1">
      <c r="A178" s="329"/>
      <c r="B178" s="330"/>
      <c r="C178" s="112" t="s">
        <v>48</v>
      </c>
      <c r="D178" s="47">
        <v>0</v>
      </c>
      <c r="E178" s="47">
        <v>0</v>
      </c>
      <c r="F178" s="47">
        <v>0</v>
      </c>
      <c r="G178" s="47">
        <v>0</v>
      </c>
      <c r="H178" s="113"/>
      <c r="I178" s="113"/>
      <c r="J178" s="113"/>
      <c r="K178" s="113"/>
      <c r="L178" s="116"/>
      <c r="M178" s="116"/>
      <c r="N178" s="116"/>
      <c r="O178" s="116"/>
      <c r="P178" s="47"/>
      <c r="Q178" s="47"/>
      <c r="R178" s="47"/>
      <c r="S178" s="47"/>
      <c r="T178" s="339"/>
    </row>
    <row r="179" spans="1:20" hidden="1">
      <c r="A179" s="329" t="s">
        <v>111</v>
      </c>
      <c r="B179" s="330" t="str">
        <f>'06. Пр.1 Распределение. Отч.7'!B75</f>
        <v>Благоустройство мест массового отдыха населения</v>
      </c>
      <c r="C179" s="111" t="s">
        <v>55</v>
      </c>
      <c r="D179" s="77">
        <f>D181+D182+D183+D184+D185</f>
        <v>325995</v>
      </c>
      <c r="E179" s="77">
        <f t="shared" ref="E179:G179" si="86">E181+E182+E183+E184+E185</f>
        <v>325995</v>
      </c>
      <c r="F179" s="77">
        <f t="shared" si="86"/>
        <v>325995</v>
      </c>
      <c r="G179" s="77">
        <f t="shared" si="86"/>
        <v>977985</v>
      </c>
      <c r="H179" s="89">
        <f>SUM(H181:H185)</f>
        <v>325995</v>
      </c>
      <c r="I179" s="89">
        <f t="shared" ref="I179:S179" si="87">SUM(I181:I185)</f>
        <v>325995</v>
      </c>
      <c r="J179" s="89">
        <f t="shared" si="87"/>
        <v>0</v>
      </c>
      <c r="K179" s="89">
        <f t="shared" si="87"/>
        <v>0</v>
      </c>
      <c r="L179" s="89">
        <f t="shared" si="87"/>
        <v>96000</v>
      </c>
      <c r="M179" s="89">
        <f t="shared" si="87"/>
        <v>45214.28</v>
      </c>
      <c r="N179" s="89">
        <f t="shared" si="87"/>
        <v>338000</v>
      </c>
      <c r="O179" s="89">
        <f t="shared" si="87"/>
        <v>0</v>
      </c>
      <c r="P179" s="89">
        <f t="shared" si="87"/>
        <v>325995</v>
      </c>
      <c r="Q179" s="89">
        <f t="shared" si="87"/>
        <v>0</v>
      </c>
      <c r="R179" s="89">
        <f t="shared" si="87"/>
        <v>325995</v>
      </c>
      <c r="S179" s="89">
        <f t="shared" si="87"/>
        <v>325995</v>
      </c>
      <c r="T179" s="337"/>
    </row>
    <row r="180" spans="1:20" s="100" customFormat="1" ht="12.75" hidden="1">
      <c r="A180" s="333"/>
      <c r="B180" s="330"/>
      <c r="C180" s="112" t="s">
        <v>44</v>
      </c>
      <c r="D180" s="47"/>
      <c r="E180" s="47"/>
      <c r="F180" s="47"/>
      <c r="G180" s="47"/>
      <c r="H180" s="116"/>
      <c r="I180" s="116"/>
      <c r="J180" s="116"/>
      <c r="K180" s="116"/>
      <c r="L180" s="116"/>
      <c r="M180" s="116"/>
      <c r="N180" s="116"/>
      <c r="O180" s="116"/>
      <c r="P180" s="47"/>
      <c r="Q180" s="47"/>
      <c r="R180" s="47"/>
      <c r="S180" s="47"/>
      <c r="T180" s="338"/>
    </row>
    <row r="181" spans="1:20" s="100" customFormat="1" ht="12.75" hidden="1">
      <c r="A181" s="333"/>
      <c r="B181" s="330"/>
      <c r="C181" s="115" t="s">
        <v>43</v>
      </c>
      <c r="D181" s="47">
        <v>0</v>
      </c>
      <c r="E181" s="47">
        <v>0</v>
      </c>
      <c r="F181" s="47">
        <v>0</v>
      </c>
      <c r="G181" s="47">
        <v>0</v>
      </c>
      <c r="H181" s="113"/>
      <c r="I181" s="113"/>
      <c r="J181" s="113"/>
      <c r="K181" s="113"/>
      <c r="L181" s="116"/>
      <c r="M181" s="116"/>
      <c r="N181" s="116"/>
      <c r="O181" s="116"/>
      <c r="P181" s="47"/>
      <c r="Q181" s="47"/>
      <c r="R181" s="47"/>
      <c r="S181" s="47"/>
      <c r="T181" s="338"/>
    </row>
    <row r="182" spans="1:20" s="100" customFormat="1" ht="12.75" hidden="1">
      <c r="A182" s="333"/>
      <c r="B182" s="330"/>
      <c r="C182" s="112" t="s">
        <v>45</v>
      </c>
      <c r="D182" s="47">
        <v>0</v>
      </c>
      <c r="E182" s="47">
        <v>0</v>
      </c>
      <c r="F182" s="47">
        <v>0</v>
      </c>
      <c r="G182" s="47">
        <v>0</v>
      </c>
      <c r="H182" s="113"/>
      <c r="I182" s="113"/>
      <c r="J182" s="113"/>
      <c r="K182" s="113"/>
      <c r="L182" s="116"/>
      <c r="M182" s="116"/>
      <c r="N182" s="116"/>
      <c r="O182" s="116"/>
      <c r="P182" s="47"/>
      <c r="Q182" s="47"/>
      <c r="R182" s="47"/>
      <c r="S182" s="47"/>
      <c r="T182" s="338"/>
    </row>
    <row r="183" spans="1:20" s="100" customFormat="1" ht="12.75" hidden="1">
      <c r="A183" s="333"/>
      <c r="B183" s="330"/>
      <c r="C183" s="112" t="s">
        <v>46</v>
      </c>
      <c r="D183" s="47">
        <v>0</v>
      </c>
      <c r="E183" s="47">
        <v>0</v>
      </c>
      <c r="F183" s="47">
        <v>0</v>
      </c>
      <c r="G183" s="47">
        <v>0</v>
      </c>
      <c r="H183" s="113"/>
      <c r="I183" s="113"/>
      <c r="J183" s="113"/>
      <c r="K183" s="113"/>
      <c r="L183" s="116"/>
      <c r="M183" s="116"/>
      <c r="N183" s="116"/>
      <c r="O183" s="116"/>
      <c r="P183" s="47"/>
      <c r="Q183" s="47"/>
      <c r="R183" s="47"/>
      <c r="S183" s="47"/>
      <c r="T183" s="338"/>
    </row>
    <row r="184" spans="1:20" s="100" customFormat="1" ht="12.75" hidden="1">
      <c r="A184" s="333"/>
      <c r="B184" s="330"/>
      <c r="C184" s="112" t="s">
        <v>47</v>
      </c>
      <c r="D184" s="47">
        <f>'ПР4. 19.ПП4.Благ.2.Мер.'!H12</f>
        <v>325995</v>
      </c>
      <c r="E184" s="47">
        <f>'ПР4. 19.ПП4.Благ.2.Мер.'!I12</f>
        <v>325995</v>
      </c>
      <c r="F184" s="47">
        <f>'ПР4. 19.ПП4.Благ.2.Мер.'!J12</f>
        <v>325995</v>
      </c>
      <c r="G184" s="47">
        <f>'ПР4. 19.ПП4.Благ.2.Мер.'!K12</f>
        <v>977985</v>
      </c>
      <c r="H184" s="114">
        <f>'06. Пр.1 Распределение. Отч.7'!L77</f>
        <v>325995</v>
      </c>
      <c r="I184" s="114">
        <f>'06. Пр.1 Распределение. Отч.7'!M77</f>
        <v>325995</v>
      </c>
      <c r="J184" s="114">
        <f>'06. Пр.1 Распределение. Отч.7'!N77</f>
        <v>0</v>
      </c>
      <c r="K184" s="114">
        <f>'06. Пр.1 Распределение. Отч.7'!O77</f>
        <v>0</v>
      </c>
      <c r="L184" s="114">
        <f>'06. Пр.1 Распределение. Отч.7'!P77</f>
        <v>96000</v>
      </c>
      <c r="M184" s="114">
        <f>'06. Пр.1 Распределение. Отч.7'!Q77</f>
        <v>45214.28</v>
      </c>
      <c r="N184" s="114">
        <f>'06. Пр.1 Распределение. Отч.7'!R77</f>
        <v>338000</v>
      </c>
      <c r="O184" s="114">
        <f>'06. Пр.1 Распределение. Отч.7'!S77</f>
        <v>0</v>
      </c>
      <c r="P184" s="114">
        <f>'06. Пр.1 Распределение. Отч.7'!T77</f>
        <v>325995</v>
      </c>
      <c r="Q184" s="114">
        <f>'06. Пр.1 Распределение. Отч.7'!U77</f>
        <v>0</v>
      </c>
      <c r="R184" s="114">
        <f>'06. Пр.1 Распределение. Отч.7'!V77</f>
        <v>325995</v>
      </c>
      <c r="S184" s="114">
        <f>'06. Пр.1 Распределение. Отч.7'!W77</f>
        <v>325995</v>
      </c>
      <c r="T184" s="338"/>
    </row>
    <row r="185" spans="1:20" s="100" customFormat="1" ht="12.75" hidden="1">
      <c r="A185" s="333"/>
      <c r="B185" s="330"/>
      <c r="C185" s="112" t="s">
        <v>48</v>
      </c>
      <c r="D185" s="47">
        <v>0</v>
      </c>
      <c r="E185" s="47">
        <v>0</v>
      </c>
      <c r="F185" s="47">
        <v>0</v>
      </c>
      <c r="G185" s="47">
        <v>0</v>
      </c>
      <c r="H185" s="113"/>
      <c r="I185" s="113"/>
      <c r="J185" s="113"/>
      <c r="K185" s="113"/>
      <c r="L185" s="116"/>
      <c r="M185" s="116"/>
      <c r="N185" s="116"/>
      <c r="O185" s="116"/>
      <c r="P185" s="47"/>
      <c r="Q185" s="47"/>
      <c r="R185" s="47"/>
      <c r="S185" s="47"/>
      <c r="T185" s="339"/>
    </row>
    <row r="186" spans="1:20" ht="15" hidden="1" customHeight="1">
      <c r="A186" s="329" t="s">
        <v>113</v>
      </c>
      <c r="B186" s="330" t="str">
        <f>'ПР4. 19.ПП4.Благ.2.Мер.'!A13</f>
        <v>Резерв средств на софинансирование мероприятий по краевым программам в рамках подпрограммы "Организация благоустройства территории"</v>
      </c>
      <c r="C186" s="111" t="s">
        <v>55</v>
      </c>
      <c r="D186" s="77">
        <f>D188+D189+D190+D191+D192</f>
        <v>1500000</v>
      </c>
      <c r="E186" s="77">
        <f t="shared" ref="E186:G186" si="88">E188+E189+E190+E191+E192</f>
        <v>0</v>
      </c>
      <c r="F186" s="77">
        <f t="shared" si="88"/>
        <v>0</v>
      </c>
      <c r="G186" s="77">
        <f t="shared" si="88"/>
        <v>1500000</v>
      </c>
      <c r="H186" s="89">
        <f>SUM(H188:H192)</f>
        <v>100000</v>
      </c>
      <c r="I186" s="89">
        <f t="shared" ref="I186:S186" si="89">SUM(I188:I192)</f>
        <v>18850</v>
      </c>
      <c r="J186" s="89">
        <f t="shared" si="89"/>
        <v>0</v>
      </c>
      <c r="K186" s="89">
        <f t="shared" si="89"/>
        <v>0</v>
      </c>
      <c r="L186" s="89">
        <f t="shared" si="89"/>
        <v>0</v>
      </c>
      <c r="M186" s="89">
        <f t="shared" si="89"/>
        <v>0</v>
      </c>
      <c r="N186" s="89">
        <f t="shared" si="89"/>
        <v>100000</v>
      </c>
      <c r="O186" s="89">
        <f t="shared" si="89"/>
        <v>0</v>
      </c>
      <c r="P186" s="89">
        <f t="shared" si="89"/>
        <v>100000</v>
      </c>
      <c r="Q186" s="89">
        <f t="shared" si="89"/>
        <v>0</v>
      </c>
      <c r="R186" s="89">
        <f t="shared" si="89"/>
        <v>100000</v>
      </c>
      <c r="S186" s="89">
        <f t="shared" si="89"/>
        <v>100000</v>
      </c>
      <c r="T186" s="337"/>
    </row>
    <row r="187" spans="1:20" s="100" customFormat="1" ht="12.75" hidden="1">
      <c r="A187" s="333"/>
      <c r="B187" s="330"/>
      <c r="C187" s="112" t="s">
        <v>44</v>
      </c>
      <c r="D187" s="47"/>
      <c r="E187" s="47"/>
      <c r="F187" s="47"/>
      <c r="G187" s="47"/>
      <c r="H187" s="113"/>
      <c r="I187" s="113"/>
      <c r="J187" s="113"/>
      <c r="K187" s="113"/>
      <c r="L187" s="116"/>
      <c r="M187" s="116"/>
      <c r="N187" s="116"/>
      <c r="O187" s="116"/>
      <c r="P187" s="47"/>
      <c r="Q187" s="47"/>
      <c r="R187" s="47"/>
      <c r="S187" s="47"/>
      <c r="T187" s="338"/>
    </row>
    <row r="188" spans="1:20" s="100" customFormat="1" ht="12.75" hidden="1">
      <c r="A188" s="333"/>
      <c r="B188" s="330"/>
      <c r="C188" s="115" t="s">
        <v>43</v>
      </c>
      <c r="D188" s="47">
        <v>0</v>
      </c>
      <c r="E188" s="47">
        <v>0</v>
      </c>
      <c r="F188" s="47">
        <v>0</v>
      </c>
      <c r="G188" s="47">
        <v>0</v>
      </c>
      <c r="H188" s="113"/>
      <c r="I188" s="113"/>
      <c r="J188" s="113"/>
      <c r="K188" s="113"/>
      <c r="L188" s="116"/>
      <c r="M188" s="116"/>
      <c r="N188" s="116"/>
      <c r="O188" s="116"/>
      <c r="P188" s="47"/>
      <c r="Q188" s="47"/>
      <c r="R188" s="47"/>
      <c r="S188" s="47"/>
      <c r="T188" s="338"/>
    </row>
    <row r="189" spans="1:20" s="100" customFormat="1" ht="12.75" hidden="1">
      <c r="A189" s="333"/>
      <c r="B189" s="330"/>
      <c r="C189" s="112" t="s">
        <v>45</v>
      </c>
      <c r="D189" s="47">
        <v>0</v>
      </c>
      <c r="E189" s="47">
        <v>0</v>
      </c>
      <c r="F189" s="47">
        <v>0</v>
      </c>
      <c r="G189" s="47">
        <v>0</v>
      </c>
      <c r="H189" s="113"/>
      <c r="I189" s="113"/>
      <c r="J189" s="113"/>
      <c r="K189" s="113"/>
      <c r="L189" s="116"/>
      <c r="M189" s="116"/>
      <c r="N189" s="116"/>
      <c r="O189" s="116"/>
      <c r="P189" s="47"/>
      <c r="Q189" s="47"/>
      <c r="R189" s="47"/>
      <c r="S189" s="47"/>
      <c r="T189" s="338"/>
    </row>
    <row r="190" spans="1:20" s="100" customFormat="1" ht="12.75" hidden="1">
      <c r="A190" s="333"/>
      <c r="B190" s="330"/>
      <c r="C190" s="112" t="s">
        <v>46</v>
      </c>
      <c r="D190" s="47">
        <v>0</v>
      </c>
      <c r="E190" s="47">
        <v>0</v>
      </c>
      <c r="F190" s="47">
        <v>0</v>
      </c>
      <c r="G190" s="47">
        <v>0</v>
      </c>
      <c r="H190" s="113"/>
      <c r="I190" s="113"/>
      <c r="J190" s="113"/>
      <c r="K190" s="113"/>
      <c r="L190" s="116"/>
      <c r="M190" s="116"/>
      <c r="N190" s="116"/>
      <c r="O190" s="116"/>
      <c r="P190" s="47"/>
      <c r="Q190" s="47"/>
      <c r="R190" s="47"/>
      <c r="S190" s="47"/>
      <c r="T190" s="338"/>
    </row>
    <row r="191" spans="1:20" s="100" customFormat="1" ht="12.75" hidden="1">
      <c r="A191" s="333"/>
      <c r="B191" s="330"/>
      <c r="C191" s="112" t="s">
        <v>47</v>
      </c>
      <c r="D191" s="47">
        <f>'ПР4. 19.ПП4.Благ.2.Мер.'!H13</f>
        <v>1500000</v>
      </c>
      <c r="E191" s="47">
        <f>'ПР4. 19.ПП4.Благ.2.Мер.'!I13</f>
        <v>0</v>
      </c>
      <c r="F191" s="47">
        <f>'ПР4. 19.ПП4.Благ.2.Мер.'!J13</f>
        <v>0</v>
      </c>
      <c r="G191" s="47">
        <f>'ПР4. 19.ПП4.Благ.2.Мер.'!K13</f>
        <v>1500000</v>
      </c>
      <c r="H191" s="114">
        <f>'06. Пр.1 Распределение. Отч.7'!L83</f>
        <v>100000</v>
      </c>
      <c r="I191" s="114">
        <f>'06. Пр.1 Распределение. Отч.7'!M83</f>
        <v>18850</v>
      </c>
      <c r="J191" s="114">
        <f>'06. Пр.1 Распределение. Отч.7'!N83</f>
        <v>0</v>
      </c>
      <c r="K191" s="114">
        <f>'06. Пр.1 Распределение. Отч.7'!O83</f>
        <v>0</v>
      </c>
      <c r="L191" s="114">
        <f>'06. Пр.1 Распределение. Отч.7'!P83</f>
        <v>0</v>
      </c>
      <c r="M191" s="114">
        <f>'06. Пр.1 Распределение. Отч.7'!Q83</f>
        <v>0</v>
      </c>
      <c r="N191" s="114">
        <f>'06. Пр.1 Распределение. Отч.7'!R83</f>
        <v>100000</v>
      </c>
      <c r="O191" s="114">
        <f>'06. Пр.1 Распределение. Отч.7'!S83</f>
        <v>0</v>
      </c>
      <c r="P191" s="114">
        <f>'06. Пр.1 Распределение. Отч.7'!T83</f>
        <v>100000</v>
      </c>
      <c r="Q191" s="114">
        <f>'06. Пр.1 Распределение. Отч.7'!U83</f>
        <v>0</v>
      </c>
      <c r="R191" s="114">
        <f>'06. Пр.1 Распределение. Отч.7'!V83</f>
        <v>100000</v>
      </c>
      <c r="S191" s="114">
        <f>'06. Пр.1 Распределение. Отч.7'!W83</f>
        <v>100000</v>
      </c>
      <c r="T191" s="338"/>
    </row>
    <row r="192" spans="1:20" s="100" customFormat="1" ht="12.75" hidden="1">
      <c r="A192" s="333"/>
      <c r="B192" s="330"/>
      <c r="C192" s="112" t="s">
        <v>48</v>
      </c>
      <c r="D192" s="47">
        <v>0</v>
      </c>
      <c r="E192" s="47">
        <v>0</v>
      </c>
      <c r="F192" s="47">
        <v>0</v>
      </c>
      <c r="G192" s="47">
        <v>0</v>
      </c>
      <c r="H192" s="113"/>
      <c r="I192" s="113"/>
      <c r="J192" s="113"/>
      <c r="K192" s="113"/>
      <c r="L192" s="116"/>
      <c r="M192" s="116"/>
      <c r="N192" s="116"/>
      <c r="O192" s="116"/>
      <c r="P192" s="47"/>
      <c r="Q192" s="47"/>
      <c r="R192" s="47"/>
      <c r="S192" s="47"/>
      <c r="T192" s="339"/>
    </row>
    <row r="193" spans="1:20" s="10" customFormat="1" hidden="1">
      <c r="A193" s="329" t="s">
        <v>115</v>
      </c>
      <c r="B193" s="330" t="str">
        <f>'ПР4. 19.ПП4.Благ.2.Мер.'!A14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193" s="111" t="s">
        <v>55</v>
      </c>
      <c r="D193" s="77">
        <f>D195+D196+D197+D198+D199</f>
        <v>100000</v>
      </c>
      <c r="E193" s="77">
        <f t="shared" ref="E193:G193" si="90">E195+E196+E197+E198+E199</f>
        <v>100000</v>
      </c>
      <c r="F193" s="77">
        <f t="shared" si="90"/>
        <v>100000</v>
      </c>
      <c r="G193" s="77">
        <f t="shared" si="90"/>
        <v>300000</v>
      </c>
      <c r="H193" s="89">
        <f>SUM(H195:H199)</f>
        <v>28789380</v>
      </c>
      <c r="I193" s="89">
        <f t="shared" ref="I193:S193" si="91">SUM(I195:I199)</f>
        <v>28789281.84</v>
      </c>
      <c r="J193" s="89">
        <f t="shared" si="91"/>
        <v>4620000</v>
      </c>
      <c r="K193" s="89">
        <f t="shared" si="91"/>
        <v>4606021.03</v>
      </c>
      <c r="L193" s="89">
        <f t="shared" si="91"/>
        <v>16882501.84</v>
      </c>
      <c r="M193" s="89">
        <f t="shared" si="91"/>
        <v>16780640.960000001</v>
      </c>
      <c r="N193" s="89">
        <f t="shared" si="91"/>
        <v>23020994.710000001</v>
      </c>
      <c r="O193" s="89">
        <f t="shared" si="91"/>
        <v>0</v>
      </c>
      <c r="P193" s="89">
        <f t="shared" si="91"/>
        <v>28789380</v>
      </c>
      <c r="Q193" s="89">
        <f t="shared" si="91"/>
        <v>0</v>
      </c>
      <c r="R193" s="89">
        <f t="shared" si="91"/>
        <v>28789380</v>
      </c>
      <c r="S193" s="89">
        <f t="shared" si="91"/>
        <v>28789380</v>
      </c>
      <c r="T193" s="337"/>
    </row>
    <row r="194" spans="1:20" s="119" customFormat="1" ht="12.75" hidden="1">
      <c r="A194" s="333"/>
      <c r="B194" s="330"/>
      <c r="C194" s="112" t="s">
        <v>44</v>
      </c>
      <c r="D194" s="47"/>
      <c r="E194" s="47"/>
      <c r="F194" s="47"/>
      <c r="G194" s="47"/>
      <c r="H194" s="113"/>
      <c r="I194" s="113"/>
      <c r="J194" s="113"/>
      <c r="K194" s="113"/>
      <c r="L194" s="116"/>
      <c r="M194" s="116"/>
      <c r="N194" s="116"/>
      <c r="O194" s="116"/>
      <c r="P194" s="47"/>
      <c r="Q194" s="47"/>
      <c r="R194" s="47"/>
      <c r="S194" s="47"/>
      <c r="T194" s="338"/>
    </row>
    <row r="195" spans="1:20" s="100" customFormat="1" ht="12.75" hidden="1">
      <c r="A195" s="333"/>
      <c r="B195" s="330"/>
      <c r="C195" s="115" t="s">
        <v>43</v>
      </c>
      <c r="D195" s="47">
        <v>0</v>
      </c>
      <c r="E195" s="47">
        <v>0</v>
      </c>
      <c r="F195" s="47">
        <v>0</v>
      </c>
      <c r="G195" s="47">
        <v>0</v>
      </c>
      <c r="H195" s="113"/>
      <c r="I195" s="113"/>
      <c r="J195" s="113"/>
      <c r="K195" s="113"/>
      <c r="L195" s="116"/>
      <c r="M195" s="116"/>
      <c r="N195" s="116"/>
      <c r="O195" s="116"/>
      <c r="P195" s="47"/>
      <c r="Q195" s="47"/>
      <c r="R195" s="47"/>
      <c r="S195" s="47"/>
      <c r="T195" s="338"/>
    </row>
    <row r="196" spans="1:20" s="100" customFormat="1" ht="12.75" hidden="1">
      <c r="A196" s="333"/>
      <c r="B196" s="330"/>
      <c r="C196" s="112" t="s">
        <v>45</v>
      </c>
      <c r="D196" s="47">
        <v>0</v>
      </c>
      <c r="E196" s="47">
        <v>0</v>
      </c>
      <c r="F196" s="47">
        <v>0</v>
      </c>
      <c r="G196" s="47">
        <v>0</v>
      </c>
      <c r="H196" s="113"/>
      <c r="I196" s="113"/>
      <c r="J196" s="114"/>
      <c r="K196" s="114"/>
      <c r="L196" s="114"/>
      <c r="M196" s="114"/>
      <c r="N196" s="114"/>
      <c r="O196" s="114"/>
      <c r="P196" s="114"/>
      <c r="Q196" s="114"/>
      <c r="R196" s="114"/>
      <c r="S196" s="114"/>
      <c r="T196" s="338"/>
    </row>
    <row r="197" spans="1:20" s="100" customFormat="1" ht="12.75" hidden="1">
      <c r="A197" s="333"/>
      <c r="B197" s="330"/>
      <c r="C197" s="112" t="s">
        <v>46</v>
      </c>
      <c r="D197" s="47">
        <v>0</v>
      </c>
      <c r="E197" s="47">
        <v>0</v>
      </c>
      <c r="F197" s="47">
        <v>0</v>
      </c>
      <c r="G197" s="47">
        <v>0</v>
      </c>
      <c r="H197" s="113"/>
      <c r="I197" s="113"/>
      <c r="J197" s="113"/>
      <c r="K197" s="113"/>
      <c r="L197" s="116"/>
      <c r="M197" s="116"/>
      <c r="N197" s="116"/>
      <c r="O197" s="116"/>
      <c r="P197" s="47"/>
      <c r="Q197" s="47"/>
      <c r="R197" s="47"/>
      <c r="S197" s="47"/>
      <c r="T197" s="338"/>
    </row>
    <row r="198" spans="1:20" s="100" customFormat="1" ht="12.75" hidden="1">
      <c r="A198" s="333"/>
      <c r="B198" s="330"/>
      <c r="C198" s="112" t="s">
        <v>47</v>
      </c>
      <c r="D198" s="47">
        <f>'ПР4. 19.ПП4.Благ.2.Мер.'!H14</f>
        <v>100000</v>
      </c>
      <c r="E198" s="47">
        <f>'ПР4. 19.ПП4.Благ.2.Мер.'!I14</f>
        <v>100000</v>
      </c>
      <c r="F198" s="47">
        <f>'ПР4. 19.ПП4.Благ.2.Мер.'!J14</f>
        <v>100000</v>
      </c>
      <c r="G198" s="47">
        <f>'ПР4. 19.ПП4.Благ.2.Мер.'!K14</f>
        <v>300000</v>
      </c>
      <c r="H198" s="114">
        <f>'06. Пр.1 Распределение. Отч.7'!L86</f>
        <v>28789380</v>
      </c>
      <c r="I198" s="114">
        <f>'06. Пр.1 Распределение. Отч.7'!M86</f>
        <v>28789281.84</v>
      </c>
      <c r="J198" s="114">
        <f>'06. Пр.1 Распределение. Отч.7'!N86</f>
        <v>4620000</v>
      </c>
      <c r="K198" s="114">
        <f>'06. Пр.1 Распределение. Отч.7'!O86</f>
        <v>4606021.03</v>
      </c>
      <c r="L198" s="114">
        <f>'06. Пр.1 Распределение. Отч.7'!P86</f>
        <v>16882501.84</v>
      </c>
      <c r="M198" s="114">
        <f>'06. Пр.1 Распределение. Отч.7'!Q86</f>
        <v>16780640.960000001</v>
      </c>
      <c r="N198" s="114">
        <f>'06. Пр.1 Распределение. Отч.7'!R86</f>
        <v>23020994.710000001</v>
      </c>
      <c r="O198" s="114">
        <f>'06. Пр.1 Распределение. Отч.7'!S86</f>
        <v>0</v>
      </c>
      <c r="P198" s="114">
        <f>'06. Пр.1 Распределение. Отч.7'!T86</f>
        <v>28789380</v>
      </c>
      <c r="Q198" s="114">
        <f>'06. Пр.1 Распределение. Отч.7'!U86</f>
        <v>0</v>
      </c>
      <c r="R198" s="114">
        <f>'06. Пр.1 Распределение. Отч.7'!V86</f>
        <v>28789380</v>
      </c>
      <c r="S198" s="114">
        <f>'06. Пр.1 Распределение. Отч.7'!W86</f>
        <v>28789380</v>
      </c>
      <c r="T198" s="338"/>
    </row>
    <row r="199" spans="1:20" s="100" customFormat="1" ht="12.75" hidden="1">
      <c r="A199" s="333"/>
      <c r="B199" s="330"/>
      <c r="C199" s="112" t="s">
        <v>48</v>
      </c>
      <c r="D199" s="47">
        <v>0</v>
      </c>
      <c r="E199" s="47">
        <v>0</v>
      </c>
      <c r="F199" s="47">
        <v>0</v>
      </c>
      <c r="G199" s="47">
        <v>0</v>
      </c>
      <c r="H199" s="113"/>
      <c r="I199" s="113"/>
      <c r="J199" s="113"/>
      <c r="K199" s="113"/>
      <c r="L199" s="116"/>
      <c r="M199" s="116"/>
      <c r="N199" s="116"/>
      <c r="O199" s="116"/>
      <c r="P199" s="47"/>
      <c r="Q199" s="47"/>
      <c r="R199" s="47"/>
      <c r="S199" s="47"/>
      <c r="T199" s="339"/>
    </row>
    <row r="200" spans="1:20" s="10" customFormat="1" hidden="1">
      <c r="A200" s="329" t="s">
        <v>295</v>
      </c>
      <c r="B200" s="330" t="str">
        <f>'ПР4. 19.ПП4.Благ.2.Мер.'!A15</f>
        <v>Содержание территорий общего пользования</v>
      </c>
      <c r="C200" s="111" t="s">
        <v>55</v>
      </c>
      <c r="D200" s="77">
        <f>D202+D203+D204+D205+D206</f>
        <v>28789380</v>
      </c>
      <c r="E200" s="77">
        <f t="shared" ref="E200:G200" si="92">E202+E203+E204+E205+E206</f>
        <v>28789380</v>
      </c>
      <c r="F200" s="77">
        <f t="shared" si="92"/>
        <v>28789380</v>
      </c>
      <c r="G200" s="77">
        <f t="shared" si="92"/>
        <v>86368140</v>
      </c>
      <c r="H200" s="89" t="e">
        <f>SUM(H202:H206)</f>
        <v>#REF!</v>
      </c>
      <c r="I200" s="89" t="e">
        <f t="shared" ref="I200:S200" si="93">SUM(I202:I206)</f>
        <v>#REF!</v>
      </c>
      <c r="J200" s="89" t="e">
        <f t="shared" si="93"/>
        <v>#REF!</v>
      </c>
      <c r="K200" s="89" t="e">
        <f t="shared" si="93"/>
        <v>#REF!</v>
      </c>
      <c r="L200" s="89" t="e">
        <f t="shared" si="93"/>
        <v>#REF!</v>
      </c>
      <c r="M200" s="89" t="e">
        <f t="shared" si="93"/>
        <v>#REF!</v>
      </c>
      <c r="N200" s="89" t="e">
        <f t="shared" si="93"/>
        <v>#REF!</v>
      </c>
      <c r="O200" s="89" t="e">
        <f t="shared" si="93"/>
        <v>#REF!</v>
      </c>
      <c r="P200" s="89" t="e">
        <f t="shared" si="93"/>
        <v>#REF!</v>
      </c>
      <c r="Q200" s="89" t="e">
        <f t="shared" si="93"/>
        <v>#REF!</v>
      </c>
      <c r="R200" s="89" t="e">
        <f t="shared" si="93"/>
        <v>#REF!</v>
      </c>
      <c r="S200" s="89" t="e">
        <f t="shared" si="93"/>
        <v>#REF!</v>
      </c>
      <c r="T200" s="337"/>
    </row>
    <row r="201" spans="1:20" s="119" customFormat="1" ht="12.75" hidden="1">
      <c r="A201" s="333"/>
      <c r="B201" s="330"/>
      <c r="C201" s="112" t="s">
        <v>44</v>
      </c>
      <c r="D201" s="47"/>
      <c r="E201" s="47"/>
      <c r="F201" s="47"/>
      <c r="G201" s="47"/>
      <c r="H201" s="113"/>
      <c r="I201" s="113"/>
      <c r="J201" s="113"/>
      <c r="K201" s="113"/>
      <c r="L201" s="209"/>
      <c r="M201" s="209"/>
      <c r="N201" s="209"/>
      <c r="O201" s="209"/>
      <c r="P201" s="47"/>
      <c r="Q201" s="47"/>
      <c r="R201" s="47"/>
      <c r="S201" s="47"/>
      <c r="T201" s="338"/>
    </row>
    <row r="202" spans="1:20" s="100" customFormat="1" ht="12.75" hidden="1">
      <c r="A202" s="333"/>
      <c r="B202" s="330"/>
      <c r="C202" s="115" t="s">
        <v>43</v>
      </c>
      <c r="D202" s="47">
        <v>0</v>
      </c>
      <c r="E202" s="47">
        <v>0</v>
      </c>
      <c r="F202" s="47">
        <v>0</v>
      </c>
      <c r="G202" s="47">
        <v>0</v>
      </c>
      <c r="H202" s="113"/>
      <c r="I202" s="113"/>
      <c r="J202" s="113"/>
      <c r="K202" s="113"/>
      <c r="L202" s="209"/>
      <c r="M202" s="209"/>
      <c r="N202" s="209"/>
      <c r="O202" s="209"/>
      <c r="P202" s="47"/>
      <c r="Q202" s="47"/>
      <c r="R202" s="47"/>
      <c r="S202" s="47"/>
      <c r="T202" s="338"/>
    </row>
    <row r="203" spans="1:20" s="100" customFormat="1" ht="12.75" hidden="1">
      <c r="A203" s="333"/>
      <c r="B203" s="330"/>
      <c r="C203" s="112" t="s">
        <v>45</v>
      </c>
      <c r="D203" s="47">
        <v>0</v>
      </c>
      <c r="E203" s="47">
        <v>0</v>
      </c>
      <c r="F203" s="47">
        <v>0</v>
      </c>
      <c r="G203" s="47">
        <v>0</v>
      </c>
      <c r="H203" s="113"/>
      <c r="I203" s="113"/>
      <c r="J203" s="114"/>
      <c r="K203" s="114"/>
      <c r="L203" s="114"/>
      <c r="M203" s="114"/>
      <c r="N203" s="114"/>
      <c r="O203" s="114"/>
      <c r="P203" s="114"/>
      <c r="Q203" s="114"/>
      <c r="R203" s="114"/>
      <c r="S203" s="114"/>
      <c r="T203" s="338"/>
    </row>
    <row r="204" spans="1:20" s="100" customFormat="1" ht="12.75" hidden="1">
      <c r="A204" s="333"/>
      <c r="B204" s="330"/>
      <c r="C204" s="112" t="s">
        <v>46</v>
      </c>
      <c r="D204" s="47">
        <v>0</v>
      </c>
      <c r="E204" s="47">
        <v>0</v>
      </c>
      <c r="F204" s="47">
        <v>0</v>
      </c>
      <c r="G204" s="47">
        <v>0</v>
      </c>
      <c r="H204" s="113"/>
      <c r="I204" s="113"/>
      <c r="J204" s="113"/>
      <c r="K204" s="113"/>
      <c r="L204" s="209"/>
      <c r="M204" s="209"/>
      <c r="N204" s="209"/>
      <c r="O204" s="209"/>
      <c r="P204" s="47"/>
      <c r="Q204" s="47"/>
      <c r="R204" s="47"/>
      <c r="S204" s="47"/>
      <c r="T204" s="338"/>
    </row>
    <row r="205" spans="1:20" s="100" customFormat="1" ht="12.75" hidden="1">
      <c r="A205" s="333"/>
      <c r="B205" s="330"/>
      <c r="C205" s="112" t="s">
        <v>47</v>
      </c>
      <c r="D205" s="47">
        <f>'ПР4. 19.ПП4.Благ.2.Мер.'!H15</f>
        <v>28789380</v>
      </c>
      <c r="E205" s="47">
        <f>'ПР4. 19.ПП4.Благ.2.Мер.'!I15</f>
        <v>28789380</v>
      </c>
      <c r="F205" s="47">
        <f>'ПР4. 19.ПП4.Благ.2.Мер.'!J15</f>
        <v>28789380</v>
      </c>
      <c r="G205" s="47">
        <f>'ПР4. 19.ПП4.Благ.2.Мер.'!K15</f>
        <v>86368140</v>
      </c>
      <c r="H205" s="114" t="e">
        <f>'06. Пр.1 Распределение. Отч.7'!#REF!</f>
        <v>#REF!</v>
      </c>
      <c r="I205" s="114" t="e">
        <f>'06. Пр.1 Распределение. Отч.7'!#REF!</f>
        <v>#REF!</v>
      </c>
      <c r="J205" s="114" t="e">
        <f>'06. Пр.1 Распределение. Отч.7'!#REF!</f>
        <v>#REF!</v>
      </c>
      <c r="K205" s="114" t="e">
        <f>'06. Пр.1 Распределение. Отч.7'!#REF!</f>
        <v>#REF!</v>
      </c>
      <c r="L205" s="114" t="e">
        <f>'06. Пр.1 Распределение. Отч.7'!#REF!</f>
        <v>#REF!</v>
      </c>
      <c r="M205" s="114" t="e">
        <f>'06. Пр.1 Распределение. Отч.7'!#REF!</f>
        <v>#REF!</v>
      </c>
      <c r="N205" s="114" t="e">
        <f>'06. Пр.1 Распределение. Отч.7'!#REF!</f>
        <v>#REF!</v>
      </c>
      <c r="O205" s="114" t="e">
        <f>'06. Пр.1 Распределение. Отч.7'!#REF!</f>
        <v>#REF!</v>
      </c>
      <c r="P205" s="114" t="e">
        <f>'06. Пр.1 Распределение. Отч.7'!#REF!</f>
        <v>#REF!</v>
      </c>
      <c r="Q205" s="114" t="e">
        <f>'06. Пр.1 Распределение. Отч.7'!#REF!</f>
        <v>#REF!</v>
      </c>
      <c r="R205" s="114" t="e">
        <f>'06. Пр.1 Распределение. Отч.7'!#REF!</f>
        <v>#REF!</v>
      </c>
      <c r="S205" s="114" t="e">
        <f>'06. Пр.1 Распределение. Отч.7'!#REF!</f>
        <v>#REF!</v>
      </c>
      <c r="T205" s="338"/>
    </row>
    <row r="206" spans="1:20" s="100" customFormat="1" ht="12.75" hidden="1">
      <c r="A206" s="333"/>
      <c r="B206" s="330"/>
      <c r="C206" s="112" t="s">
        <v>48</v>
      </c>
      <c r="D206" s="47">
        <v>0</v>
      </c>
      <c r="E206" s="47">
        <v>0</v>
      </c>
      <c r="F206" s="47">
        <v>0</v>
      </c>
      <c r="G206" s="47">
        <v>0</v>
      </c>
      <c r="H206" s="113"/>
      <c r="I206" s="113"/>
      <c r="J206" s="113"/>
      <c r="K206" s="113"/>
      <c r="L206" s="209"/>
      <c r="M206" s="209"/>
      <c r="N206" s="209"/>
      <c r="O206" s="209"/>
      <c r="P206" s="47"/>
      <c r="Q206" s="47"/>
      <c r="R206" s="47"/>
      <c r="S206" s="47"/>
      <c r="T206" s="339"/>
    </row>
    <row r="207" spans="1:20">
      <c r="A207" s="37"/>
    </row>
    <row r="208" spans="1:20" ht="45">
      <c r="A208" s="37"/>
      <c r="B208" s="53" t="s">
        <v>302</v>
      </c>
      <c r="C208" s="54"/>
      <c r="D208" s="56"/>
      <c r="E208" s="342" t="s">
        <v>159</v>
      </c>
      <c r="F208" s="342"/>
      <c r="M208" s="37" t="s">
        <v>159</v>
      </c>
    </row>
  </sheetData>
  <mergeCells count="93">
    <mergeCell ref="D3:G5"/>
    <mergeCell ref="A3:A6"/>
    <mergeCell ref="B3:B6"/>
    <mergeCell ref="T157:T163"/>
    <mergeCell ref="T136:T142"/>
    <mergeCell ref="T92:T98"/>
    <mergeCell ref="T128:T134"/>
    <mergeCell ref="T7:T13"/>
    <mergeCell ref="T14:T20"/>
    <mergeCell ref="T22:T28"/>
    <mergeCell ref="T85:T91"/>
    <mergeCell ref="T57:T63"/>
    <mergeCell ref="T50:T56"/>
    <mergeCell ref="T71:T77"/>
    <mergeCell ref="T64:T70"/>
    <mergeCell ref="H3:S3"/>
    <mergeCell ref="H2:T2"/>
    <mergeCell ref="A78:A84"/>
    <mergeCell ref="B78:B84"/>
    <mergeCell ref="B85:B91"/>
    <mergeCell ref="A7:A13"/>
    <mergeCell ref="B7:B13"/>
    <mergeCell ref="A57:A63"/>
    <mergeCell ref="B29:B35"/>
    <mergeCell ref="A50:A56"/>
    <mergeCell ref="B50:B56"/>
    <mergeCell ref="A14:A20"/>
    <mergeCell ref="A22:A28"/>
    <mergeCell ref="B22:B28"/>
    <mergeCell ref="B57:B63"/>
    <mergeCell ref="A2:G2"/>
    <mergeCell ref="C3:C6"/>
    <mergeCell ref="T3:T6"/>
    <mergeCell ref="H4:I5"/>
    <mergeCell ref="J4:Q4"/>
    <mergeCell ref="R4:S5"/>
    <mergeCell ref="J5:K5"/>
    <mergeCell ref="L5:M5"/>
    <mergeCell ref="N5:O5"/>
    <mergeCell ref="P5:Q5"/>
    <mergeCell ref="E208:F208"/>
    <mergeCell ref="A179:A185"/>
    <mergeCell ref="B179:B185"/>
    <mergeCell ref="A186:A192"/>
    <mergeCell ref="B186:B192"/>
    <mergeCell ref="A193:A199"/>
    <mergeCell ref="B193:B199"/>
    <mergeCell ref="A200:A206"/>
    <mergeCell ref="B200:B206"/>
    <mergeCell ref="A136:A142"/>
    <mergeCell ref="B136:B142"/>
    <mergeCell ref="A121:A127"/>
    <mergeCell ref="B121:B127"/>
    <mergeCell ref="A128:A134"/>
    <mergeCell ref="B128:B134"/>
    <mergeCell ref="T200:T206"/>
    <mergeCell ref="T165:T171"/>
    <mergeCell ref="T172:T178"/>
    <mergeCell ref="T179:T185"/>
    <mergeCell ref="T186:T192"/>
    <mergeCell ref="T193:T199"/>
    <mergeCell ref="A92:A98"/>
    <mergeCell ref="T78:T84"/>
    <mergeCell ref="B92:B98"/>
    <mergeCell ref="A85:A91"/>
    <mergeCell ref="E1:G1"/>
    <mergeCell ref="A71:A77"/>
    <mergeCell ref="B71:B77"/>
    <mergeCell ref="A29:A35"/>
    <mergeCell ref="A43:A49"/>
    <mergeCell ref="B43:B49"/>
    <mergeCell ref="A64:A70"/>
    <mergeCell ref="B64:B70"/>
    <mergeCell ref="B14:B20"/>
    <mergeCell ref="A36:A42"/>
    <mergeCell ref="B36:B42"/>
    <mergeCell ref="Q1:T1"/>
    <mergeCell ref="A172:A178"/>
    <mergeCell ref="B172:B178"/>
    <mergeCell ref="A165:A171"/>
    <mergeCell ref="B165:B171"/>
    <mergeCell ref="A100:A106"/>
    <mergeCell ref="B100:B106"/>
    <mergeCell ref="A114:A120"/>
    <mergeCell ref="B114:B120"/>
    <mergeCell ref="A107:A113"/>
    <mergeCell ref="B107:B113"/>
    <mergeCell ref="A157:A163"/>
    <mergeCell ref="B157:B163"/>
    <mergeCell ref="A143:A149"/>
    <mergeCell ref="B143:B149"/>
    <mergeCell ref="A150:A156"/>
    <mergeCell ref="B150:B156"/>
  </mergeCells>
  <conditionalFormatting sqref="D14">
    <cfRule type="cellIs" dxfId="15" priority="16" operator="notEqual">
      <formula>$D$21</formula>
    </cfRule>
  </conditionalFormatting>
  <conditionalFormatting sqref="E14">
    <cfRule type="cellIs" dxfId="14" priority="15" operator="notEqual">
      <formula>$E$21</formula>
    </cfRule>
  </conditionalFormatting>
  <conditionalFormatting sqref="F14">
    <cfRule type="cellIs" dxfId="13" priority="14" operator="notEqual">
      <formula>$F$21</formula>
    </cfRule>
  </conditionalFormatting>
  <conditionalFormatting sqref="G14">
    <cfRule type="cellIs" dxfId="12" priority="13" operator="notEqual">
      <formula>$G$21</formula>
    </cfRule>
  </conditionalFormatting>
  <conditionalFormatting sqref="D92">
    <cfRule type="cellIs" dxfId="11" priority="12" operator="notEqual">
      <formula>$D$99</formula>
    </cfRule>
  </conditionalFormatting>
  <conditionalFormatting sqref="E92">
    <cfRule type="cellIs" dxfId="10" priority="11" operator="notEqual">
      <formula>$E$99</formula>
    </cfRule>
  </conditionalFormatting>
  <conditionalFormatting sqref="F92">
    <cfRule type="cellIs" dxfId="9" priority="10" operator="notEqual">
      <formula>$F$99</formula>
    </cfRule>
  </conditionalFormatting>
  <conditionalFormatting sqref="G92">
    <cfRule type="cellIs" dxfId="8" priority="9" operator="notEqual">
      <formula>$G$99</formula>
    </cfRule>
  </conditionalFormatting>
  <conditionalFormatting sqref="D128">
    <cfRule type="cellIs" dxfId="7" priority="8" operator="notEqual">
      <formula>$D$135</formula>
    </cfRule>
  </conditionalFormatting>
  <conditionalFormatting sqref="E128">
    <cfRule type="cellIs" dxfId="6" priority="7" operator="notEqual">
      <formula>$E$135</formula>
    </cfRule>
  </conditionalFormatting>
  <conditionalFormatting sqref="F128">
    <cfRule type="cellIs" dxfId="5" priority="6" operator="notEqual">
      <formula>$F$135</formula>
    </cfRule>
  </conditionalFormatting>
  <conditionalFormatting sqref="G128">
    <cfRule type="cellIs" dxfId="4" priority="5" operator="notEqual">
      <formula>$G$135</formula>
    </cfRule>
  </conditionalFormatting>
  <conditionalFormatting sqref="D157">
    <cfRule type="cellIs" dxfId="3" priority="4" operator="notEqual">
      <formula>$D$164</formula>
    </cfRule>
  </conditionalFormatting>
  <conditionalFormatting sqref="E157">
    <cfRule type="cellIs" dxfId="2" priority="3" operator="notEqual">
      <formula>$E$164</formula>
    </cfRule>
  </conditionalFormatting>
  <conditionalFormatting sqref="F157">
    <cfRule type="cellIs" dxfId="1" priority="2" operator="notEqual">
      <formula>$F$164</formula>
    </cfRule>
  </conditionalFormatting>
  <conditionalFormatting sqref="G157">
    <cfRule type="cellIs" dxfId="0" priority="1" operator="notEqual">
      <formula>$G$164</formula>
    </cfRule>
  </conditionalFormatting>
  <printOptions horizontalCentered="1"/>
  <pageMargins left="0.39370078740157483" right="0.39370078740157483" top="0.98425196850393704" bottom="0.39370078740157483" header="0.31496062992125984" footer="0.31496062992125984"/>
  <pageSetup paperSize="9" scale="89" fitToHeight="10" orientation="landscape" r:id="rId1"/>
  <headerFooter>
    <oddHeader>&amp;C&amp;P</oddHeader>
  </headerFooter>
  <rowBreaks count="1" manualBreakCount="1">
    <brk id="127" max="6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0" tint="-0.34998626667073579"/>
    <pageSetUpPr fitToPage="1"/>
  </sheetPr>
  <dimension ref="A1:I10"/>
  <sheetViews>
    <sheetView tabSelected="1" workbookViewId="0">
      <selection activeCell="B5" sqref="B5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7109375" style="2" customWidth="1"/>
    <col min="5" max="9" width="13.28515625" style="2" customWidth="1"/>
    <col min="10" max="16384" width="28.42578125" style="2"/>
  </cols>
  <sheetData>
    <row r="1" spans="1:9" ht="51.75" customHeight="1">
      <c r="F1" s="287" t="s">
        <v>80</v>
      </c>
      <c r="G1" s="287"/>
      <c r="H1" s="287"/>
      <c r="I1" s="287"/>
    </row>
    <row r="4" spans="1:9" ht="30.75" customHeight="1">
      <c r="A4" s="288" t="s">
        <v>341</v>
      </c>
      <c r="B4" s="288"/>
      <c r="C4" s="288"/>
      <c r="D4" s="288"/>
      <c r="E4" s="288"/>
      <c r="F4" s="288"/>
      <c r="G4" s="288"/>
      <c r="H4" s="288"/>
      <c r="I4" s="288"/>
    </row>
    <row r="5" spans="1:9" ht="63" customHeight="1">
      <c r="A5" s="26" t="s">
        <v>9</v>
      </c>
      <c r="B5" s="284" t="s">
        <v>342</v>
      </c>
      <c r="C5" s="26" t="s">
        <v>10</v>
      </c>
      <c r="D5" s="26" t="s">
        <v>11</v>
      </c>
      <c r="E5" s="207" t="s">
        <v>135</v>
      </c>
      <c r="F5" s="207" t="s">
        <v>136</v>
      </c>
      <c r="G5" s="207" t="s">
        <v>137</v>
      </c>
      <c r="H5" s="207" t="s">
        <v>197</v>
      </c>
      <c r="I5" s="207" t="s">
        <v>298</v>
      </c>
    </row>
    <row r="6" spans="1:9" ht="57">
      <c r="A6" s="30"/>
      <c r="B6" s="72" t="s">
        <v>139</v>
      </c>
      <c r="C6" s="28"/>
      <c r="D6" s="28"/>
      <c r="E6" s="28"/>
      <c r="F6" s="28"/>
      <c r="G6" s="28"/>
      <c r="H6" s="28"/>
      <c r="I6" s="28"/>
    </row>
    <row r="7" spans="1:9" ht="42.75">
      <c r="A7" s="122">
        <v>1</v>
      </c>
      <c r="B7" s="145" t="s">
        <v>259</v>
      </c>
      <c r="C7" s="120" t="s">
        <v>12</v>
      </c>
      <c r="D7" s="120" t="s">
        <v>237</v>
      </c>
      <c r="E7" s="31">
        <f>28137.09*100/1356794.7</f>
        <v>2.0737912670207219</v>
      </c>
      <c r="F7" s="31">
        <v>2.09</v>
      </c>
      <c r="G7" s="31">
        <v>2.1</v>
      </c>
      <c r="H7" s="31">
        <v>2.11</v>
      </c>
      <c r="I7" s="31">
        <v>2.12</v>
      </c>
    </row>
    <row r="8" spans="1:9" ht="57">
      <c r="A8" s="33">
        <v>2</v>
      </c>
      <c r="B8" s="19" t="s">
        <v>105</v>
      </c>
      <c r="C8" s="32" t="s">
        <v>12</v>
      </c>
      <c r="D8" s="120" t="s">
        <v>237</v>
      </c>
      <c r="E8" s="4">
        <f>123*100/170</f>
        <v>72.352941176470594</v>
      </c>
      <c r="F8" s="4">
        <f>128*100/170</f>
        <v>75.294117647058826</v>
      </c>
      <c r="G8" s="4">
        <f>133*100/170</f>
        <v>78.235294117647058</v>
      </c>
      <c r="H8" s="4">
        <f>138*100/170</f>
        <v>81.17647058823529</v>
      </c>
      <c r="I8" s="4">
        <f>143*100/170</f>
        <v>84.117647058823536</v>
      </c>
    </row>
    <row r="9" spans="1:9" ht="21.75" customHeight="1">
      <c r="A9" s="5"/>
      <c r="B9" s="5"/>
      <c r="C9" s="5"/>
      <c r="D9" s="5"/>
      <c r="E9" s="6"/>
      <c r="F9" s="6"/>
      <c r="G9" s="6"/>
      <c r="H9" s="6"/>
      <c r="I9" s="6"/>
    </row>
    <row r="10" spans="1:9" ht="37.5" customHeight="1">
      <c r="A10" s="286" t="s">
        <v>14</v>
      </c>
      <c r="B10" s="290"/>
      <c r="C10" s="290"/>
      <c r="D10" s="290"/>
      <c r="E10" s="290"/>
      <c r="H10" s="290" t="s">
        <v>13</v>
      </c>
      <c r="I10" s="290"/>
    </row>
  </sheetData>
  <mergeCells count="4">
    <mergeCell ref="F1:I1"/>
    <mergeCell ref="A10:E10"/>
    <mergeCell ref="H10:I10"/>
    <mergeCell ref="A4:I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10</vt:i4>
      </vt:variant>
    </vt:vector>
  </HeadingPairs>
  <TitlesOfParts>
    <vt:vector size="27" baseType="lpstr">
      <vt:lpstr>Структура программы</vt:lpstr>
      <vt:lpstr>Отчет.Прил.9</vt:lpstr>
      <vt:lpstr>03.П1.Показатели</vt:lpstr>
      <vt:lpstr>04.П2.Долгоср.период</vt:lpstr>
      <vt:lpstr>ПР1. 05.СТРОИТЕЛЬСТВО</vt:lpstr>
      <vt:lpstr>Отчет.Прил.6</vt:lpstr>
      <vt:lpstr>06. Пр.1 Распределение. Отч.7</vt:lpstr>
      <vt:lpstr>07.Пр.2 РесОб. Отч.8</vt:lpstr>
      <vt:lpstr>09.ПП1.Дороги.1.Пок.</vt:lpstr>
      <vt:lpstr>ПР3. 10.ПП1.Дороги.2.Мер.</vt:lpstr>
      <vt:lpstr>12.ПП2.БДД.1.Пок.</vt:lpstr>
      <vt:lpstr>ПР5. 13.ПП2.БДД.2.Мер.</vt:lpstr>
      <vt:lpstr>15.ПП3.Трансп.1.Пок.</vt:lpstr>
      <vt:lpstr>ПР6. 16.ПП3.Трансп.2.Мер.</vt:lpstr>
      <vt:lpstr>18.ПП4.Благ.1.Пок.</vt:lpstr>
      <vt:lpstr>ПР4. 19.ПП4.Благ.2.Мер.</vt:lpstr>
      <vt:lpstr>Поквартальная разбивка</vt:lpstr>
      <vt:lpstr>'03.П1.Показатели'!Область_печати</vt:lpstr>
      <vt:lpstr>'06. Пр.1 Распределение. Отч.7'!Область_печати</vt:lpstr>
      <vt:lpstr>'07.Пр.2 РесОб. Отч.8'!Область_печати</vt:lpstr>
      <vt:lpstr>Отчет.Прил.6!Область_печати</vt:lpstr>
      <vt:lpstr>Отчет.Прил.9!Область_печати</vt:lpstr>
      <vt:lpstr>'Поквартальная разбивка'!Область_печати</vt:lpstr>
      <vt:lpstr>'ПР3. 10.ПП1.Дороги.2.Мер.'!Область_печати</vt:lpstr>
      <vt:lpstr>'ПР4. 19.ПП4.Благ.2.Мер.'!Область_печати</vt:lpstr>
      <vt:lpstr>'ПР5. 13.ПП2.БДД.2.Мер.'!Область_печати</vt:lpstr>
      <vt:lpstr>'ПР6. 16.ПП3.Трансп.2.Мер.'!Область_печати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masalov</cp:lastModifiedBy>
  <cp:lastPrinted>2016-11-09T06:47:25Z</cp:lastPrinted>
  <dcterms:created xsi:type="dcterms:W3CDTF">2013-08-29T03:03:58Z</dcterms:created>
  <dcterms:modified xsi:type="dcterms:W3CDTF">2016-11-16T03:27:57Z</dcterms:modified>
</cp:coreProperties>
</file>