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19.ПП4.Благ.2.Мер.'!$A$1:$L$20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F162" s="1"/>
  <c r="G170"/>
  <c r="D170"/>
  <c r="D162" s="1"/>
  <c r="F164"/>
  <c r="G164"/>
  <c r="D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E21"/>
  <c r="F21"/>
  <c r="G21"/>
  <c r="D21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I80"/>
  <c r="I78" s="1"/>
  <c r="J80"/>
  <c r="J78" s="1"/>
  <c r="K80"/>
  <c r="C80"/>
  <c r="B78"/>
  <c r="W80"/>
  <c r="W78" s="1"/>
  <c r="V80"/>
  <c r="V78" s="1"/>
  <c r="T80"/>
  <c r="T78" s="1"/>
  <c r="R80"/>
  <c r="R78"/>
  <c r="Q78"/>
  <c r="P78"/>
  <c r="O78"/>
  <c r="N78"/>
  <c r="M78"/>
  <c r="L78"/>
  <c r="K78"/>
  <c r="H78"/>
  <c r="I66"/>
  <c r="J66"/>
  <c r="K66"/>
  <c r="H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H9"/>
  <c r="I9"/>
  <c r="J9"/>
  <c r="K9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I2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T18" i="11"/>
  <c r="T16" s="1"/>
  <c r="W16"/>
  <c r="V16"/>
  <c r="R16"/>
  <c r="Q16"/>
  <c r="P16"/>
  <c r="O16"/>
  <c r="N16"/>
  <c r="M16"/>
  <c r="L16"/>
  <c r="K12" i="4"/>
  <c r="K17"/>
  <c r="E64" i="14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H18" i="7"/>
  <c r="E200" i="14"/>
  <c r="D200"/>
  <c r="G12" i="10"/>
  <c r="H12"/>
  <c r="I12"/>
  <c r="J12"/>
  <c r="G13"/>
  <c r="H13"/>
  <c r="I13"/>
  <c r="J13"/>
  <c r="F13"/>
  <c r="F12"/>
  <c r="D8" i="12"/>
  <c r="E162" i="14" l="1"/>
  <c r="G162"/>
  <c r="F97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18" s="1"/>
  <c r="I8" i="5"/>
  <c r="E8" i="6"/>
  <c r="I13" i="16"/>
  <c r="J13"/>
  <c r="H13"/>
  <c r="E7" i="15"/>
  <c r="H21" i="4"/>
  <c r="J21"/>
  <c r="J8" i="5" l="1"/>
  <c r="J8" i="7"/>
  <c r="J18" s="1"/>
  <c r="G200" i="14" l="1"/>
  <c r="I8" i="2" l="1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Q67"/>
  <c r="Q56"/>
  <c r="P58"/>
  <c r="R58" s="1"/>
  <c r="Q48"/>
  <c r="P50"/>
  <c r="Q45"/>
  <c r="Q42"/>
  <c r="Q51"/>
  <c r="Q13"/>
  <c r="W25"/>
  <c r="V25"/>
  <c r="Q25"/>
  <c r="O25"/>
  <c r="N25"/>
  <c r="Q10"/>
  <c r="Q22"/>
  <c r="T15"/>
  <c r="T13" s="1"/>
  <c r="W13"/>
  <c r="V13"/>
  <c r="R13"/>
  <c r="P13"/>
  <c r="O13"/>
  <c r="N13"/>
  <c r="M13"/>
  <c r="Q37"/>
  <c r="Q34"/>
  <c r="P37"/>
  <c r="U40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M25" i="11"/>
  <c r="L25"/>
  <c r="L13"/>
  <c r="M84"/>
  <c r="L84"/>
  <c r="M75"/>
  <c r="L75"/>
  <c r="M34"/>
  <c r="L34"/>
  <c r="M28"/>
  <c r="L28"/>
  <c r="M22"/>
  <c r="L22"/>
  <c r="Q40" l="1"/>
  <c r="Q8"/>
  <c r="W86"/>
  <c r="V86"/>
  <c r="P86"/>
  <c r="W83"/>
  <c r="V83"/>
  <c r="W77"/>
  <c r="V77"/>
  <c r="W73"/>
  <c r="V73"/>
  <c r="W70"/>
  <c r="V70"/>
  <c r="P70"/>
  <c r="R70" s="1"/>
  <c r="W69"/>
  <c r="V69"/>
  <c r="P69"/>
  <c r="R69" s="1"/>
  <c r="W61"/>
  <c r="V61"/>
  <c r="W58"/>
  <c r="V58"/>
  <c r="R50"/>
  <c r="W47"/>
  <c r="V47"/>
  <c r="P45"/>
  <c r="O45"/>
  <c r="N45"/>
  <c r="M45"/>
  <c r="L45"/>
  <c r="W44"/>
  <c r="V44"/>
  <c r="P42"/>
  <c r="O42"/>
  <c r="N42"/>
  <c r="M42"/>
  <c r="L42"/>
  <c r="W53"/>
  <c r="V53"/>
  <c r="L51"/>
  <c r="M51"/>
  <c r="W12"/>
  <c r="V12"/>
  <c r="P12"/>
  <c r="W24"/>
  <c r="V24"/>
  <c r="O22"/>
  <c r="P22"/>
  <c r="N22"/>
  <c r="W36"/>
  <c r="V36"/>
  <c r="N34"/>
  <c r="O34"/>
  <c r="W39"/>
  <c r="V39"/>
  <c r="W30"/>
  <c r="V30"/>
  <c r="E50" i="14"/>
  <c r="F50"/>
  <c r="D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86"/>
  <c r="W22"/>
  <c r="V42"/>
  <c r="R47"/>
  <c r="R45" s="1"/>
  <c r="W42"/>
  <c r="W45"/>
  <c r="V22"/>
  <c r="V45"/>
  <c r="R12"/>
  <c r="T47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F22"/>
  <c r="I22"/>
  <c r="J22"/>
  <c r="K42"/>
  <c r="I51" i="21"/>
  <c r="I41"/>
  <c r="J41"/>
  <c r="K41"/>
  <c r="H41"/>
  <c r="K10"/>
  <c r="I55"/>
  <c r="K55"/>
  <c r="H55"/>
  <c r="T25" i="11" l="1"/>
  <c r="P25"/>
  <c r="R25"/>
  <c r="T45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T42"/>
  <c r="T51"/>
  <c r="R22"/>
  <c r="T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L49" i="21" l="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T50"/>
  <c r="R30"/>
  <c r="F28"/>
  <c r="H12"/>
  <c r="T12" s="1"/>
  <c r="I12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21" i="4"/>
  <c r="K12" i="11"/>
  <c r="T39"/>
  <c r="T30"/>
  <c r="T61"/>
  <c r="R61"/>
  <c r="Q84" l="1"/>
  <c r="Q65" s="1"/>
  <c r="Q59" l="1"/>
  <c r="R59"/>
  <c r="N19" i="17"/>
  <c r="D19"/>
  <c r="B8"/>
  <c r="W74" i="11" l="1"/>
  <c r="V74"/>
  <c r="Q54"/>
  <c r="O8" i="17"/>
  <c r="P8" s="1"/>
  <c r="P19" s="1"/>
  <c r="R37" i="11" l="1"/>
  <c r="O19" i="17"/>
  <c r="Q7" i="11"/>
  <c r="O84"/>
  <c r="N84"/>
  <c r="R84"/>
  <c r="P84"/>
  <c r="L81"/>
  <c r="M81"/>
  <c r="R81"/>
  <c r="P81"/>
  <c r="O81"/>
  <c r="N81"/>
  <c r="T83"/>
  <c r="O75"/>
  <c r="N75"/>
  <c r="R75"/>
  <c r="O71"/>
  <c r="N71"/>
  <c r="M71"/>
  <c r="L71"/>
  <c r="O67"/>
  <c r="M67"/>
  <c r="N67"/>
  <c r="L67"/>
  <c r="P59"/>
  <c r="O59"/>
  <c r="N59"/>
  <c r="M59"/>
  <c r="L59"/>
  <c r="T59"/>
  <c r="N56"/>
  <c r="M56"/>
  <c r="L56"/>
  <c r="P56"/>
  <c r="O56"/>
  <c r="O48"/>
  <c r="M48"/>
  <c r="N48"/>
  <c r="L48"/>
  <c r="M10"/>
  <c r="N10"/>
  <c r="O10"/>
  <c r="L10"/>
  <c r="R10"/>
  <c r="P10"/>
  <c r="P36"/>
  <c r="N28"/>
  <c r="O28"/>
  <c r="R28"/>
  <c r="M37"/>
  <c r="N37"/>
  <c r="O37"/>
  <c r="L37"/>
  <c r="P54" l="1"/>
  <c r="N40"/>
  <c r="N54"/>
  <c r="O40"/>
  <c r="O65"/>
  <c r="T81"/>
  <c r="O8"/>
  <c r="N65"/>
  <c r="O54"/>
  <c r="N8"/>
  <c r="R34"/>
  <c r="P34"/>
  <c r="P8" s="1"/>
  <c r="P48"/>
  <c r="P40" s="1"/>
  <c r="P75"/>
  <c r="P71"/>
  <c r="T34"/>
  <c r="R71"/>
  <c r="R48"/>
  <c r="R40" s="1"/>
  <c r="T48"/>
  <c r="R67"/>
  <c r="T10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W34"/>
  <c r="H37"/>
  <c r="H10"/>
  <c r="K10"/>
  <c r="G27" i="14" s="1"/>
  <c r="G19" s="1"/>
  <c r="H40" i="11" l="1"/>
  <c r="K40"/>
  <c r="D27" i="14"/>
  <c r="D19" s="1"/>
  <c r="T40" i="11"/>
  <c r="P65"/>
  <c r="R65"/>
  <c r="R8"/>
  <c r="T67"/>
  <c r="T37"/>
  <c r="H75"/>
  <c r="T77"/>
  <c r="H84"/>
  <c r="T86"/>
  <c r="O7"/>
  <c r="H28"/>
  <c r="N7"/>
  <c r="H67"/>
  <c r="I28"/>
  <c r="J10"/>
  <c r="F27" i="14" s="1"/>
  <c r="F19" s="1"/>
  <c r="W10" i="11"/>
  <c r="H56"/>
  <c r="T58"/>
  <c r="I84"/>
  <c r="V84"/>
  <c r="I37"/>
  <c r="V37"/>
  <c r="I48"/>
  <c r="V50"/>
  <c r="E114" i="14"/>
  <c r="I56" i="11"/>
  <c r="V56"/>
  <c r="I59"/>
  <c r="V59"/>
  <c r="I67"/>
  <c r="V67"/>
  <c r="I75"/>
  <c r="V75"/>
  <c r="I81"/>
  <c r="V81"/>
  <c r="J84"/>
  <c r="W84"/>
  <c r="I10"/>
  <c r="E27" i="14" s="1"/>
  <c r="E19" s="1"/>
  <c r="V10" i="11"/>
  <c r="J28"/>
  <c r="J37"/>
  <c r="W37"/>
  <c r="J48"/>
  <c r="W50"/>
  <c r="F114" i="14"/>
  <c r="J56" i="11"/>
  <c r="W56"/>
  <c r="J59"/>
  <c r="W59"/>
  <c r="J67"/>
  <c r="W67"/>
  <c r="J75"/>
  <c r="W75"/>
  <c r="J81"/>
  <c r="W81"/>
  <c r="F133" i="14" l="1"/>
  <c r="J54" i="11"/>
  <c r="D133" i="14"/>
  <c r="H54" i="11"/>
  <c r="I54"/>
  <c r="I40"/>
  <c r="J40"/>
  <c r="E133" i="14"/>
  <c r="E22"/>
  <c r="F22"/>
  <c r="V54" i="11"/>
  <c r="T84"/>
  <c r="V48"/>
  <c r="V40" s="1"/>
  <c r="T75"/>
  <c r="W48"/>
  <c r="W40" s="1"/>
  <c r="T56"/>
  <c r="T54" s="1"/>
  <c r="W54"/>
  <c r="T28"/>
  <c r="W28"/>
  <c r="V28"/>
  <c r="F8" i="17"/>
  <c r="G8" s="1"/>
  <c r="G19" s="1"/>
  <c r="E165" i="14"/>
  <c r="F165"/>
  <c r="D22"/>
  <c r="G22"/>
  <c r="L16" i="7"/>
  <c r="L11" i="5"/>
  <c r="L13" i="16"/>
  <c r="I19" i="4"/>
  <c r="J19"/>
  <c r="G17" i="10"/>
  <c r="H17"/>
  <c r="I17"/>
  <c r="J17"/>
  <c r="T8" i="11" l="1"/>
  <c r="W8"/>
  <c r="V8"/>
  <c r="P7"/>
  <c r="L23" i="21"/>
  <c r="H8" i="17"/>
  <c r="H19" s="1"/>
  <c r="F19"/>
  <c r="D165" i="14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H19" i="4"/>
  <c r="E57" i="14"/>
  <c r="L33" i="21" l="1"/>
  <c r="L7"/>
  <c r="I8" i="17"/>
  <c r="J8" s="1"/>
  <c r="J19" s="1"/>
  <c r="K61" i="11"/>
  <c r="K59" s="1"/>
  <c r="G143" i="14" s="1"/>
  <c r="R7" i="11"/>
  <c r="K28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I19" i="17"/>
  <c r="G10" i="14"/>
  <c r="G13"/>
  <c r="G11"/>
  <c r="G9"/>
  <c r="J34" i="11"/>
  <c r="I34"/>
  <c r="H34"/>
  <c r="K15" i="7"/>
  <c r="K14"/>
  <c r="J8" i="11" l="1"/>
  <c r="I8"/>
  <c r="H8"/>
  <c r="K83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I16" i="7"/>
  <c r="G193" i="14"/>
  <c r="G186"/>
  <c r="J16" i="7"/>
  <c r="B6" i="8"/>
  <c r="G165" i="14" l="1"/>
  <c r="H74" i="11"/>
  <c r="W71"/>
  <c r="J71"/>
  <c r="J65" s="1"/>
  <c r="J7" s="1"/>
  <c r="V71"/>
  <c r="I71"/>
  <c r="I65" s="1"/>
  <c r="I7" s="1"/>
  <c r="H16" i="7"/>
  <c r="G71" i="14"/>
  <c r="D78"/>
  <c r="D14"/>
  <c r="J8" i="10"/>
  <c r="V65" i="11" l="1"/>
  <c r="V7" s="1"/>
  <c r="H71"/>
  <c r="H65" s="1"/>
  <c r="T74"/>
  <c r="T71" s="1"/>
  <c r="W65"/>
  <c r="W7" s="1"/>
  <c r="L40" i="21"/>
  <c r="L6" s="1"/>
  <c r="H7" i="11"/>
  <c r="K10" i="7"/>
  <c r="T65" i="11" l="1"/>
  <c r="T7" s="1"/>
  <c r="K73"/>
  <c r="D172" i="14"/>
  <c r="F78"/>
  <c r="F14"/>
  <c r="E78"/>
  <c r="E14"/>
  <c r="F172" l="1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18" s="1"/>
  <c r="K74" i="11" l="1"/>
  <c r="K71" s="1"/>
  <c r="K65" s="1"/>
  <c r="K16" i="7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19" i="4"/>
  <c r="K7" i="11" s="1"/>
  <c r="G78" i="14" l="1"/>
  <c r="G85"/>
  <c r="G14" l="1"/>
  <c r="F8" i="10"/>
</calcChain>
</file>

<file path=xl/sharedStrings.xml><?xml version="1.0" encoding="utf-8"?>
<sst xmlns="http://schemas.openxmlformats.org/spreadsheetml/2006/main" count="1282" uniqueCount="339">
  <si>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</si>
  <si>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</si>
  <si>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</si>
  <si>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</si>
  <si>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</si>
  <si>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</si>
  <si>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</si>
  <si>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</si>
  <si>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</si>
  <si>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</si>
  <si>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</si>
  <si>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</si>
  <si>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</si>
  <si>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</si>
  <si>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</si>
  <si>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</si>
  <si>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</si>
  <si>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</si>
  <si>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</si>
  <si>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</si>
  <si>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</si>
  <si>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</si>
  <si>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</si>
  <si>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</si>
  <si>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</si>
  <si>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</si>
  <si>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</si>
  <si>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</si>
  <si>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</si>
  <si>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</si>
  <si>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</si>
  <si>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</si>
  <si>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</si>
  <si>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</si>
  <si>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</si>
  <si>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</si>
  <si>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</si>
  <si>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</si>
  <si>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</si>
  <si>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</si>
  <si>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</si>
  <si>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</si>
  <si>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</si>
  <si>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</si>
  <si>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</si>
  <si>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</si>
  <si>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</si>
  <si>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</si>
  <si>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</si>
  <si>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</si>
  <si>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</si>
  <si>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</si>
  <si>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</si>
  <si>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</si>
  <si>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</si>
  <si>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</si>
  <si>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</si>
  <si>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</si>
  <si>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</si>
  <si>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</si>
  <si>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</si>
  <si>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</si>
  <si>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</si>
  <si>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</si>
  <si>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</si>
  <si>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</si>
  <si>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</si>
  <si>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</si>
  <si>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</si>
  <si>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</si>
  <si>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</si>
  <si>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</si>
  <si>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</si>
  <si>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</si>
  <si>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</si>
  <si>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</si>
  <si>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</si>
  <si>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</si>
  <si>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</si>
  <si>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</si>
  <si>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</si>
  <si>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</si>
  <si>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</si>
  <si>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</si>
  <si>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</si>
  <si>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</si>
  <si>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</si>
  <si>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</si>
  <si>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</si>
  <si>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</si>
  <si>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</si>
  <si>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</si>
  <si>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</si>
  <si>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</si>
  <si>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</si>
  <si>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</si>
  <si>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</si>
  <si>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</si>
  <si>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</si>
  <si>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</si>
  <si>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</si>
  <si>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</si>
  <si>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</si>
  <si>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</si>
  <si>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</si>
  <si>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</si>
  <si>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</si>
  <si>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</si>
  <si>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</si>
  <si>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</si>
  <si>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</si>
  <si>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</si>
  <si>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</si>
  <si>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</si>
  <si>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</si>
  <si>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</si>
  <si>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</si>
  <si>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</si>
  <si>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</si>
  <si>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</si>
  <si>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</si>
  <si>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</si>
  <si>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</si>
  <si>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</si>
  <si>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</si>
  <si>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</si>
  <si>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</si>
  <si>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</si>
  <si>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</si>
  <si>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</si>
  <si>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</si>
  <si>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</si>
  <si>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</si>
  <si>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</si>
  <si>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</si>
  <si>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</si>
  <si>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</si>
  <si>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</si>
  <si>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</si>
  <si>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</si>
  <si>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</si>
  <si>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</si>
  <si>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</si>
  <si>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</si>
  <si>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</si>
  <si>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</si>
  <si>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</si>
  <si>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</si>
  <si>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</si>
  <si>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</si>
  <si>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</si>
  <si>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</si>
  <si>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</si>
  <si>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</si>
  <si>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</si>
  <si>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</si>
  <si>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</si>
  <si>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</si>
  <si>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</si>
  <si>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</si>
  <si>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</si>
  <si>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</si>
  <si>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</si>
  <si>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</si>
  <si>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</si>
  <si>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</si>
  <si>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</si>
  <si>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</si>
  <si>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</si>
  <si>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</si>
  <si>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</si>
  <si>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</si>
  <si>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</si>
  <si>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</si>
  <si>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</si>
  <si>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</si>
  <si>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</si>
  <si>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</si>
  <si>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</si>
  <si>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</si>
  <si>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</si>
  <si>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</si>
  <si>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</si>
  <si>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</si>
  <si>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</si>
  <si>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</si>
  <si>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</si>
  <si>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</si>
  <si>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</si>
  <si>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</si>
  <si>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</si>
  <si>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</si>
  <si>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</si>
  <si>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</si>
  <si>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</si>
  <si>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</si>
  <si>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</si>
  <si>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</si>
  <si>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</si>
  <si>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</si>
  <si>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</si>
  <si>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</si>
  <si>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</si>
  <si>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</si>
  <si>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</si>
  <si>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</si>
  <si>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</si>
  <si>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</si>
  <si>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</si>
  <si>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</si>
  <si>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</si>
  <si>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</si>
  <si>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</si>
  <si>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</si>
  <si>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</si>
  <si>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</si>
  <si>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</si>
  <si>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</si>
  <si>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</si>
  <si>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</si>
  <si>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</si>
  <si>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</si>
  <si>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</si>
  <si>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</si>
  <si>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</si>
  <si>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</si>
  <si>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</si>
  <si>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</si>
  <si>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</si>
  <si>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</si>
  <si>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</si>
  <si>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</si>
  <si>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</si>
  <si>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</si>
  <si>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</si>
  <si>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</si>
  <si>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</si>
  <si>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</si>
  <si>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</si>
  <si>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</si>
  <si>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</si>
  <si>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</si>
  <si>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</si>
  <si>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</si>
  <si>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</si>
  <si>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</si>
  <si>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</si>
  <si>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</si>
  <si>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</si>
  <si>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</si>
  <si>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</si>
  <si>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</si>
  <si>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</si>
  <si>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</si>
  <si>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</si>
  <si>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</si>
  <si>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</si>
  <si>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</si>
  <si>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</si>
  <si>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</si>
  <si>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</si>
  <si>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</si>
  <si>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</si>
  <si>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</si>
  <si>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</si>
  <si>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</si>
  <si>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</si>
  <si>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</si>
  <si>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</si>
  <si>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</si>
  <si>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</si>
  <si>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</si>
  <si>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</si>
  <si>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</si>
  <si>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</si>
  <si>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</si>
  <si>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</si>
  <si>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</si>
  <si>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</si>
  <si>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</si>
  <si>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</si>
  <si>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</si>
  <si>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</si>
  <si>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</si>
  <si>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</si>
  <si>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</si>
  <si>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</si>
  <si>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</si>
  <si>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</si>
  <si>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</si>
  <si>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</si>
  <si>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</si>
  <si>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</si>
  <si>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</si>
  <si>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</si>
  <si>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</si>
  <si>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</si>
  <si>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</si>
  <si>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</si>
  <si>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</si>
  <si>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</si>
  <si>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</si>
  <si>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</si>
  <si>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</si>
  <si>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</si>
  <si>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</si>
  <si>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</si>
  <si>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</si>
  <si>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</si>
  <si>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</si>
  <si>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</si>
  <si>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</si>
  <si>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</si>
  <si>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</si>
  <si>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</si>
  <si>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</si>
  <si>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</si>
  <si>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</si>
  <si>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</si>
  <si>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</si>
  <si>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</si>
  <si>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Обеспечение трансопртной инфраструктурой многоквартирной застройки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</si>
  <si>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</si>
  <si>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</si>
  <si>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</si>
  <si>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</si>
  <si>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</si>
  <si>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</si>
  <si>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</si>
  <si>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</si>
  <si>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</si>
  <si>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</si>
  <si>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Обеспечение трансопртной инфраструктурой ИЖЗ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</si>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</sst>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/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0" fontId="27" fillId="3" borderId="0" xfId="0" applyFont="1" applyFill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4" customFormat="1">
      <c r="A1" s="130" t="s">
        <v>232</v>
      </c>
    </row>
    <row r="2" spans="1:3" s="114" customFormat="1">
      <c r="A2" s="130"/>
    </row>
    <row r="3" spans="1:3" s="117" customFormat="1">
      <c r="A3" s="117" t="s">
        <v>216</v>
      </c>
      <c r="B3" s="123" t="s">
        <v>267</v>
      </c>
    </row>
    <row r="4" spans="1:3">
      <c r="A4" s="114" t="s">
        <v>216</v>
      </c>
      <c r="B4" s="139" t="s">
        <v>265</v>
      </c>
    </row>
    <row r="5" spans="1:3" s="117" customFormat="1">
      <c r="A5" s="117" t="s">
        <v>216</v>
      </c>
      <c r="B5" s="123" t="s">
        <v>266</v>
      </c>
    </row>
    <row r="6" spans="1:3">
      <c r="A6" s="114" t="s">
        <v>216</v>
      </c>
      <c r="B6" s="123" t="s">
        <v>212</v>
      </c>
    </row>
    <row r="7" spans="1:3">
      <c r="A7" s="124" t="s">
        <v>218</v>
      </c>
      <c r="C7" s="123" t="s">
        <v>214</v>
      </c>
    </row>
    <row r="8" spans="1:3">
      <c r="A8" s="124" t="s">
        <v>218</v>
      </c>
      <c r="C8" s="123" t="s">
        <v>213</v>
      </c>
    </row>
    <row r="9" spans="1:3">
      <c r="A9" s="124" t="s">
        <v>218</v>
      </c>
      <c r="C9" s="139" t="s">
        <v>264</v>
      </c>
    </row>
    <row r="10" spans="1:3">
      <c r="A10" s="114" t="s">
        <v>217</v>
      </c>
      <c r="B10" s="123" t="s">
        <v>215</v>
      </c>
    </row>
    <row r="11" spans="1:3">
      <c r="A11" s="124" t="s">
        <v>218</v>
      </c>
      <c r="B11" s="123" t="s">
        <v>219</v>
      </c>
    </row>
    <row r="12" spans="1:3">
      <c r="A12" s="114" t="s">
        <v>216</v>
      </c>
      <c r="B12" s="125" t="s">
        <v>220</v>
      </c>
    </row>
    <row r="13" spans="1:3">
      <c r="A13" s="124" t="s">
        <v>218</v>
      </c>
      <c r="C13" s="125" t="s">
        <v>221</v>
      </c>
    </row>
    <row r="14" spans="1:3">
      <c r="A14" s="124" t="s">
        <v>218</v>
      </c>
      <c r="C14" s="125" t="s">
        <v>222</v>
      </c>
    </row>
    <row r="15" spans="1:3">
      <c r="A15" s="114" t="s">
        <v>216</v>
      </c>
      <c r="B15" s="126" t="s">
        <v>223</v>
      </c>
    </row>
    <row r="16" spans="1:3">
      <c r="A16" s="124" t="s">
        <v>218</v>
      </c>
      <c r="C16" s="126" t="s">
        <v>224</v>
      </c>
    </row>
    <row r="17" spans="1:3">
      <c r="A17" s="124" t="s">
        <v>218</v>
      </c>
      <c r="C17" s="126" t="s">
        <v>231</v>
      </c>
    </row>
    <row r="18" spans="1:3">
      <c r="A18" s="114" t="s">
        <v>216</v>
      </c>
      <c r="B18" s="128" t="s">
        <v>225</v>
      </c>
      <c r="C18" s="127"/>
    </row>
    <row r="19" spans="1:3">
      <c r="C19" s="128" t="s">
        <v>230</v>
      </c>
    </row>
    <row r="20" spans="1:3">
      <c r="C20" s="128" t="s">
        <v>229</v>
      </c>
    </row>
    <row r="21" spans="1:3">
      <c r="A21" s="114" t="s">
        <v>216</v>
      </c>
      <c r="B21" s="129" t="s">
        <v>226</v>
      </c>
    </row>
    <row r="22" spans="1:3">
      <c r="A22" s="124" t="s">
        <v>218</v>
      </c>
      <c r="C22" s="129" t="s">
        <v>227</v>
      </c>
    </row>
    <row r="23" spans="1:3">
      <c r="A23" s="124" t="s">
        <v>218</v>
      </c>
      <c r="C23" s="129" t="s">
        <v>228</v>
      </c>
    </row>
    <row r="26" spans="1:3">
      <c r="A26" s="117" t="s">
        <v>269</v>
      </c>
    </row>
    <row r="27" spans="1:3">
      <c r="A27" s="124" t="s">
        <v>218</v>
      </c>
      <c r="B27" s="142" t="s">
        <v>270</v>
      </c>
    </row>
    <row r="28" spans="1:3">
      <c r="A28" s="124" t="s">
        <v>218</v>
      </c>
      <c r="B28" s="142" t="s">
        <v>273</v>
      </c>
    </row>
    <row r="29" spans="1:3">
      <c r="A29" s="124" t="s">
        <v>218</v>
      </c>
      <c r="B29" s="142" t="s">
        <v>272</v>
      </c>
    </row>
    <row r="30" spans="1:3">
      <c r="A30" s="124" t="s">
        <v>218</v>
      </c>
      <c r="B30" s="139" t="s">
        <v>271</v>
      </c>
    </row>
    <row r="34" spans="1:2">
      <c r="A34" s="146" t="s">
        <v>286</v>
      </c>
    </row>
    <row r="35" spans="1:2">
      <c r="A35" s="124" t="s">
        <v>218</v>
      </c>
      <c r="B35" s="128" t="s">
        <v>287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topLeftCell="A13" zoomScaleNormal="100" zoomScaleSheetLayoutView="100" workbookViewId="0">
      <selection activeCell="B3" sqref="A3:P6"/>
    </sheetView>
  </sheetViews>
  <sheetFormatPr defaultColWidth="9.140625" defaultRowHeight="15"/>
  <cols>
    <col min="1" max="1" width="48.85546875" style="217" customWidth="1"/>
    <col min="2" max="2" width="38.7109375" style="217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217" bestFit="1" customWidth="1"/>
    <col min="12" max="12" width="29.85546875" style="220" customWidth="1"/>
    <col min="13" max="18" width="9.140625" style="217"/>
    <col min="19" max="16384" width="9.140625" style="37"/>
  </cols>
  <sheetData>
    <row r="1" spans="1:12" ht="48" customHeight="1">
      <c r="J1" s="302" t="s">
        <v>297</v>
      </c>
      <c r="K1" s="302"/>
      <c r="L1" s="302"/>
    </row>
    <row r="2" spans="1:12" ht="42.75" customHeight="1">
      <c r="A2" s="283" t="s">
        <v>121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" customHeight="1">
      <c r="A3" s="277" t="s">
        <v>138</v>
      </c>
      <c r="B3" s="277" t="s">
        <v>1</v>
      </c>
      <c r="C3" s="305" t="s">
        <v>0</v>
      </c>
      <c r="D3" s="305"/>
      <c r="E3" s="305"/>
      <c r="F3" s="305"/>
      <c r="G3" s="305"/>
      <c r="H3" s="277" t="s">
        <v>94</v>
      </c>
      <c r="I3" s="277"/>
      <c r="J3" s="277"/>
      <c r="K3" s="277"/>
      <c r="L3" s="277" t="s">
        <v>17</v>
      </c>
    </row>
    <row r="4" spans="1:12">
      <c r="A4" s="277"/>
      <c r="B4" s="277"/>
      <c r="C4" s="305"/>
      <c r="D4" s="305"/>
      <c r="E4" s="305"/>
      <c r="F4" s="305"/>
      <c r="G4" s="305"/>
      <c r="H4" s="277"/>
      <c r="I4" s="277"/>
      <c r="J4" s="277"/>
      <c r="K4" s="277"/>
      <c r="L4" s="277"/>
    </row>
    <row r="5" spans="1:12" ht="30">
      <c r="A5" s="277"/>
      <c r="B5" s="277"/>
      <c r="C5" s="221" t="s">
        <v>1</v>
      </c>
      <c r="D5" s="221" t="s">
        <v>198</v>
      </c>
      <c r="E5" s="221" t="s">
        <v>199</v>
      </c>
      <c r="F5" s="221" t="s">
        <v>2</v>
      </c>
      <c r="G5" s="221" t="s">
        <v>3</v>
      </c>
      <c r="H5" s="210" t="s">
        <v>143</v>
      </c>
      <c r="I5" s="210" t="s">
        <v>197</v>
      </c>
      <c r="J5" s="210" t="s">
        <v>313</v>
      </c>
      <c r="K5" s="210" t="s">
        <v>4</v>
      </c>
      <c r="L5" s="277"/>
    </row>
    <row r="6" spans="1:12" ht="45">
      <c r="A6" s="223" t="s">
        <v>82</v>
      </c>
      <c r="B6" s="210"/>
      <c r="C6" s="210"/>
      <c r="D6" s="210"/>
      <c r="E6" s="210"/>
      <c r="F6" s="210"/>
      <c r="G6" s="210"/>
      <c r="H6" s="81"/>
      <c r="I6" s="81"/>
      <c r="J6" s="81"/>
      <c r="K6" s="81"/>
      <c r="L6" s="210"/>
    </row>
    <row r="7" spans="1:12" ht="30">
      <c r="A7" s="223" t="s">
        <v>73</v>
      </c>
      <c r="B7" s="209"/>
      <c r="C7" s="209"/>
      <c r="D7" s="209"/>
      <c r="E7" s="209"/>
      <c r="F7" s="209"/>
      <c r="G7" s="209"/>
      <c r="H7" s="79"/>
      <c r="I7" s="79"/>
      <c r="J7" s="79"/>
      <c r="K7" s="79"/>
      <c r="L7" s="209"/>
    </row>
    <row r="8" spans="1:12" ht="75">
      <c r="A8" s="223" t="s">
        <v>203</v>
      </c>
      <c r="B8" s="210" t="s">
        <v>57</v>
      </c>
      <c r="C8" s="118" t="s">
        <v>34</v>
      </c>
      <c r="D8" s="119" t="s">
        <v>200</v>
      </c>
      <c r="E8" s="119" t="s">
        <v>201</v>
      </c>
      <c r="F8" s="219" t="s">
        <v>312</v>
      </c>
      <c r="G8" s="219">
        <v>244</v>
      </c>
      <c r="H8" s="48">
        <v>83496839</v>
      </c>
      <c r="I8" s="48">
        <v>83496839</v>
      </c>
      <c r="J8" s="48">
        <v>83496839</v>
      </c>
      <c r="K8" s="49">
        <f>SUM(H8:J8)</f>
        <v>250490517</v>
      </c>
      <c r="L8" s="210" t="s">
        <v>314</v>
      </c>
    </row>
    <row r="9" spans="1:12" ht="45">
      <c r="A9" s="223" t="s">
        <v>74</v>
      </c>
      <c r="B9" s="209"/>
      <c r="C9" s="209"/>
      <c r="D9" s="209"/>
      <c r="E9" s="209"/>
      <c r="F9" s="209"/>
      <c r="G9" s="209"/>
      <c r="H9" s="79"/>
      <c r="I9" s="79"/>
      <c r="J9" s="79"/>
      <c r="K9" s="79"/>
      <c r="L9" s="209"/>
    </row>
    <row r="10" spans="1:12" ht="105">
      <c r="A10" s="223" t="s">
        <v>324</v>
      </c>
      <c r="B10" s="210" t="s">
        <v>57</v>
      </c>
      <c r="C10" s="118" t="s">
        <v>34</v>
      </c>
      <c r="D10" s="119" t="s">
        <v>200</v>
      </c>
      <c r="E10" s="119" t="s">
        <v>201</v>
      </c>
      <c r="F10" s="219">
        <v>1210000030</v>
      </c>
      <c r="G10" s="219">
        <v>414</v>
      </c>
      <c r="H10" s="48">
        <v>1750000</v>
      </c>
      <c r="I10" s="48">
        <v>0</v>
      </c>
      <c r="J10" s="48">
        <v>0</v>
      </c>
      <c r="K10" s="49">
        <f t="shared" ref="K10:K16" si="0">SUM(H10:J10)</f>
        <v>1750000</v>
      </c>
      <c r="L10" s="210" t="s">
        <v>328</v>
      </c>
    </row>
    <row r="11" spans="1:12" ht="45">
      <c r="A11" s="223" t="s">
        <v>325</v>
      </c>
      <c r="B11" s="210" t="s">
        <v>57</v>
      </c>
      <c r="C11" s="118" t="s">
        <v>34</v>
      </c>
      <c r="D11" s="119" t="s">
        <v>200</v>
      </c>
      <c r="E11" s="119" t="s">
        <v>201</v>
      </c>
      <c r="F11" s="219">
        <v>1210000050</v>
      </c>
      <c r="G11" s="219">
        <v>414</v>
      </c>
      <c r="H11" s="48">
        <v>3000000</v>
      </c>
      <c r="I11" s="48">
        <v>0</v>
      </c>
      <c r="J11" s="48">
        <v>0</v>
      </c>
      <c r="K11" s="49">
        <f t="shared" si="0"/>
        <v>3000000</v>
      </c>
      <c r="L11" s="210" t="s">
        <v>321</v>
      </c>
    </row>
    <row r="12" spans="1:12" ht="90">
      <c r="A12" s="223" t="s">
        <v>323</v>
      </c>
      <c r="B12" s="210" t="s">
        <v>57</v>
      </c>
      <c r="C12" s="118" t="s">
        <v>34</v>
      </c>
      <c r="D12" s="119" t="s">
        <v>200</v>
      </c>
      <c r="E12" s="119" t="s">
        <v>201</v>
      </c>
      <c r="F12" s="219">
        <v>1210000060</v>
      </c>
      <c r="G12" s="219">
        <v>244</v>
      </c>
      <c r="H12" s="48">
        <v>1450000</v>
      </c>
      <c r="I12" s="48">
        <v>0</v>
      </c>
      <c r="J12" s="48">
        <v>0</v>
      </c>
      <c r="K12" s="49">
        <f t="shared" si="0"/>
        <v>1450000</v>
      </c>
      <c r="L12" s="210" t="s">
        <v>327</v>
      </c>
    </row>
    <row r="13" spans="1:12" ht="60">
      <c r="A13" s="223" t="s">
        <v>322</v>
      </c>
      <c r="B13" s="210" t="s">
        <v>57</v>
      </c>
      <c r="C13" s="118" t="s">
        <v>34</v>
      </c>
      <c r="D13" s="119" t="s">
        <v>200</v>
      </c>
      <c r="E13" s="119" t="s">
        <v>201</v>
      </c>
      <c r="F13" s="219">
        <v>1210000070</v>
      </c>
      <c r="G13" s="219">
        <v>244</v>
      </c>
      <c r="H13" s="48">
        <v>5000000</v>
      </c>
      <c r="I13" s="48">
        <v>0</v>
      </c>
      <c r="J13" s="48">
        <v>0</v>
      </c>
      <c r="K13" s="49">
        <f t="shared" si="0"/>
        <v>5000000</v>
      </c>
      <c r="L13" s="210" t="s">
        <v>326</v>
      </c>
    </row>
    <row r="14" spans="1:12" ht="75">
      <c r="A14" s="223" t="s">
        <v>122</v>
      </c>
      <c r="B14" s="210" t="s">
        <v>57</v>
      </c>
      <c r="C14" s="118" t="s">
        <v>34</v>
      </c>
      <c r="D14" s="119" t="s">
        <v>200</v>
      </c>
      <c r="E14" s="119" t="s">
        <v>201</v>
      </c>
      <c r="F14" s="219">
        <v>1210000110</v>
      </c>
      <c r="G14" s="219">
        <v>870</v>
      </c>
      <c r="H14" s="48">
        <v>5000000</v>
      </c>
      <c r="I14" s="48">
        <v>0</v>
      </c>
      <c r="J14" s="48">
        <v>0</v>
      </c>
      <c r="K14" s="49">
        <f t="shared" si="0"/>
        <v>5000000</v>
      </c>
      <c r="L14" s="210" t="s">
        <v>329</v>
      </c>
    </row>
    <row r="15" spans="1:12" ht="60">
      <c r="A15" s="223" t="s">
        <v>311</v>
      </c>
      <c r="B15" s="210" t="s">
        <v>57</v>
      </c>
      <c r="C15" s="118" t="s">
        <v>34</v>
      </c>
      <c r="D15" s="119" t="s">
        <v>200</v>
      </c>
      <c r="E15" s="119" t="s">
        <v>201</v>
      </c>
      <c r="F15" s="219">
        <v>1210000130</v>
      </c>
      <c r="G15" s="219">
        <v>244</v>
      </c>
      <c r="H15" s="48">
        <v>65500000</v>
      </c>
      <c r="I15" s="48">
        <v>0</v>
      </c>
      <c r="J15" s="48">
        <v>0</v>
      </c>
      <c r="K15" s="49">
        <f t="shared" si="0"/>
        <v>65500000</v>
      </c>
      <c r="L15" s="210" t="s">
        <v>330</v>
      </c>
    </row>
    <row r="16" spans="1:12" ht="60">
      <c r="A16" s="223" t="s">
        <v>202</v>
      </c>
      <c r="B16" s="210" t="s">
        <v>57</v>
      </c>
      <c r="C16" s="118" t="s">
        <v>34</v>
      </c>
      <c r="D16" s="119" t="s">
        <v>200</v>
      </c>
      <c r="E16" s="119" t="s">
        <v>201</v>
      </c>
      <c r="F16" s="219">
        <v>1210000150</v>
      </c>
      <c r="G16" s="219">
        <v>810</v>
      </c>
      <c r="H16" s="48">
        <v>10000000</v>
      </c>
      <c r="I16" s="48">
        <v>0</v>
      </c>
      <c r="J16" s="48">
        <v>0</v>
      </c>
      <c r="K16" s="49">
        <f t="shared" si="0"/>
        <v>10000000</v>
      </c>
      <c r="L16" s="210" t="s">
        <v>289</v>
      </c>
    </row>
    <row r="17" spans="1:18" ht="45">
      <c r="A17" s="223" t="s">
        <v>331</v>
      </c>
      <c r="B17" s="210" t="s">
        <v>57</v>
      </c>
      <c r="C17" s="118" t="s">
        <v>34</v>
      </c>
      <c r="D17" s="119" t="s">
        <v>200</v>
      </c>
      <c r="E17" s="119" t="s">
        <v>201</v>
      </c>
      <c r="F17" s="219">
        <v>1210000180</v>
      </c>
      <c r="G17" s="219">
        <v>414</v>
      </c>
      <c r="H17" s="48">
        <v>4000000</v>
      </c>
      <c r="I17" s="48">
        <v>0</v>
      </c>
      <c r="J17" s="48">
        <v>0</v>
      </c>
      <c r="K17" s="49">
        <f t="shared" ref="K17" si="1">SUM(H17:J17)</f>
        <v>4000000</v>
      </c>
      <c r="L17" s="210" t="s">
        <v>332</v>
      </c>
    </row>
    <row r="18" spans="1:18" ht="75">
      <c r="A18" s="223" t="s">
        <v>301</v>
      </c>
      <c r="B18" s="210" t="s">
        <v>57</v>
      </c>
      <c r="C18" s="118" t="s">
        <v>34</v>
      </c>
      <c r="D18" s="119" t="s">
        <v>200</v>
      </c>
      <c r="E18" s="119" t="s">
        <v>201</v>
      </c>
      <c r="F18" s="219" t="s">
        <v>302</v>
      </c>
      <c r="G18" s="219" t="s">
        <v>91</v>
      </c>
      <c r="H18" s="48">
        <v>223236</v>
      </c>
      <c r="I18" s="48">
        <v>0</v>
      </c>
      <c r="J18" s="48">
        <v>0</v>
      </c>
      <c r="K18" s="49">
        <f t="shared" ref="K18" si="2">SUM(H18:J18)</f>
        <v>223236</v>
      </c>
      <c r="L18" s="210" t="s">
        <v>333</v>
      </c>
    </row>
    <row r="19" spans="1:18" s="84" customFormat="1" ht="14.25">
      <c r="A19" s="75" t="s">
        <v>147</v>
      </c>
      <c r="B19" s="74"/>
      <c r="C19" s="82"/>
      <c r="D19" s="82"/>
      <c r="E19" s="82"/>
      <c r="F19" s="82"/>
      <c r="G19" s="82"/>
      <c r="H19" s="47">
        <f>H21</f>
        <v>179420075</v>
      </c>
      <c r="I19" s="47">
        <f t="shared" ref="I19:K19" si="3">I21</f>
        <v>83496839</v>
      </c>
      <c r="J19" s="47">
        <f t="shared" si="3"/>
        <v>83496839</v>
      </c>
      <c r="K19" s="47">
        <f t="shared" si="3"/>
        <v>346413753</v>
      </c>
      <c r="L19" s="74" t="s">
        <v>134</v>
      </c>
      <c r="M19" s="83"/>
      <c r="N19" s="83"/>
      <c r="O19" s="83"/>
      <c r="P19" s="83"/>
      <c r="Q19" s="83"/>
      <c r="R19" s="83"/>
    </row>
    <row r="20" spans="1:18">
      <c r="A20" s="223" t="s">
        <v>148</v>
      </c>
      <c r="B20" s="210"/>
      <c r="C20" s="58"/>
      <c r="D20" s="58"/>
      <c r="E20" s="58"/>
      <c r="F20" s="58"/>
      <c r="G20" s="58"/>
      <c r="H20" s="48"/>
      <c r="I20" s="48"/>
      <c r="J20" s="48"/>
      <c r="K20" s="49"/>
      <c r="L20" s="210"/>
    </row>
    <row r="21" spans="1:18">
      <c r="A21" s="223" t="s">
        <v>149</v>
      </c>
      <c r="B21" s="210" t="s">
        <v>57</v>
      </c>
      <c r="C21" s="58"/>
      <c r="D21" s="58"/>
      <c r="E21" s="58"/>
      <c r="F21" s="58"/>
      <c r="G21" s="58"/>
      <c r="H21" s="48">
        <f>SUM(H8:H18)</f>
        <v>179420075</v>
      </c>
      <c r="I21" s="48">
        <f>SUM(I8:I18)</f>
        <v>83496839</v>
      </c>
      <c r="J21" s="48">
        <f>SUM(J8:J18)</f>
        <v>83496839</v>
      </c>
      <c r="K21" s="48">
        <f>SUM(K8:K18)</f>
        <v>346413753</v>
      </c>
      <c r="L21" s="210" t="s">
        <v>5</v>
      </c>
    </row>
    <row r="22" spans="1:18" ht="25.5" customHeight="1">
      <c r="H22" s="53"/>
    </row>
    <row r="23" spans="1:18" ht="38.25" customHeight="1">
      <c r="A23" s="303" t="s">
        <v>15</v>
      </c>
      <c r="B23" s="304"/>
      <c r="C23" s="304"/>
      <c r="D23" s="304"/>
      <c r="E23" s="304"/>
      <c r="F23" s="304"/>
      <c r="G23" s="120"/>
      <c r="H23" s="57"/>
      <c r="I23" s="304" t="s">
        <v>14</v>
      </c>
      <c r="J23" s="304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46" t="s">
        <v>78</v>
      </c>
      <c r="G1" s="246"/>
      <c r="H1" s="246"/>
      <c r="I1" s="246"/>
    </row>
    <row r="4" spans="1:9" ht="32.25" customHeight="1">
      <c r="A4" s="247" t="s">
        <v>126</v>
      </c>
      <c r="B4" s="247"/>
      <c r="C4" s="247"/>
      <c r="D4" s="247"/>
      <c r="E4" s="247"/>
      <c r="F4" s="247"/>
      <c r="G4" s="247"/>
      <c r="H4" s="247"/>
      <c r="I4" s="247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93" t="s">
        <v>141</v>
      </c>
      <c r="F5" s="193" t="s">
        <v>142</v>
      </c>
      <c r="G5" s="193" t="s">
        <v>143</v>
      </c>
      <c r="H5" s="193" t="s">
        <v>197</v>
      </c>
      <c r="I5" s="193" t="s">
        <v>313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15">
        <v>1</v>
      </c>
      <c r="B7" s="138" t="s">
        <v>275</v>
      </c>
      <c r="C7" s="113" t="s">
        <v>13</v>
      </c>
      <c r="D7" s="113" t="s">
        <v>237</v>
      </c>
      <c r="E7" s="5">
        <f>9*100/17</f>
        <v>52.941176470588232</v>
      </c>
      <c r="F7" s="5">
        <v>80</v>
      </c>
      <c r="G7" s="193">
        <v>90</v>
      </c>
      <c r="H7" s="193">
        <v>95</v>
      </c>
      <c r="I7" s="113">
        <v>100</v>
      </c>
    </row>
    <row r="8" spans="1:9" ht="71.25">
      <c r="A8" s="113">
        <v>2</v>
      </c>
      <c r="B8" s="113" t="s">
        <v>234</v>
      </c>
      <c r="C8" s="113" t="s">
        <v>72</v>
      </c>
      <c r="D8" s="113" t="s">
        <v>233</v>
      </c>
      <c r="E8" s="113">
        <v>70</v>
      </c>
      <c r="F8" s="113">
        <v>80</v>
      </c>
      <c r="G8" s="113">
        <v>80</v>
      </c>
      <c r="H8" s="113">
        <v>80</v>
      </c>
      <c r="I8" s="61">
        <v>80</v>
      </c>
    </row>
    <row r="10" spans="1:9" ht="37.5" customHeight="1">
      <c r="A10" s="245" t="s">
        <v>15</v>
      </c>
      <c r="B10" s="249"/>
      <c r="C10" s="249"/>
      <c r="D10" s="249"/>
      <c r="E10" s="249"/>
      <c r="H10" s="249" t="s">
        <v>14</v>
      </c>
      <c r="I10" s="249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3.7109375" style="217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217" customWidth="1"/>
    <col min="9" max="11" width="14.85546875" style="217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5" ht="56.25" customHeight="1">
      <c r="J1" s="302" t="s">
        <v>298</v>
      </c>
      <c r="K1" s="302"/>
      <c r="L1" s="302"/>
    </row>
    <row r="2" spans="1:15" ht="42.75" customHeight="1">
      <c r="A2" s="283" t="s">
        <v>124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5" ht="15" customHeight="1">
      <c r="A3" s="277" t="s">
        <v>138</v>
      </c>
      <c r="B3" s="277" t="s">
        <v>1</v>
      </c>
      <c r="C3" s="306" t="s">
        <v>0</v>
      </c>
      <c r="D3" s="306"/>
      <c r="E3" s="306"/>
      <c r="F3" s="306"/>
      <c r="G3" s="306"/>
      <c r="H3" s="277" t="s">
        <v>94</v>
      </c>
      <c r="I3" s="277"/>
      <c r="J3" s="277"/>
      <c r="K3" s="277"/>
      <c r="L3" s="277" t="s">
        <v>17</v>
      </c>
    </row>
    <row r="4" spans="1:15">
      <c r="A4" s="277"/>
      <c r="B4" s="277"/>
      <c r="C4" s="306"/>
      <c r="D4" s="306"/>
      <c r="E4" s="306"/>
      <c r="F4" s="306"/>
      <c r="G4" s="306"/>
      <c r="H4" s="277"/>
      <c r="I4" s="277"/>
      <c r="J4" s="277"/>
      <c r="K4" s="277"/>
      <c r="L4" s="277"/>
    </row>
    <row r="5" spans="1:15" ht="30">
      <c r="A5" s="277"/>
      <c r="B5" s="277"/>
      <c r="C5" s="222" t="s">
        <v>1</v>
      </c>
      <c r="D5" s="222" t="s">
        <v>198</v>
      </c>
      <c r="E5" s="222" t="s">
        <v>199</v>
      </c>
      <c r="F5" s="222" t="s">
        <v>2</v>
      </c>
      <c r="G5" s="222" t="s">
        <v>3</v>
      </c>
      <c r="H5" s="210" t="s">
        <v>143</v>
      </c>
      <c r="I5" s="210" t="s">
        <v>197</v>
      </c>
      <c r="J5" s="210" t="s">
        <v>313</v>
      </c>
      <c r="K5" s="210" t="s">
        <v>4</v>
      </c>
      <c r="L5" s="277"/>
    </row>
    <row r="6" spans="1:15" ht="45">
      <c r="A6" s="223" t="s">
        <v>75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5" ht="45">
      <c r="A7" s="223" t="s">
        <v>62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15" ht="60">
      <c r="A8" s="223" t="s">
        <v>77</v>
      </c>
      <c r="B8" s="210" t="s">
        <v>65</v>
      </c>
      <c r="C8" s="153" t="s">
        <v>34</v>
      </c>
      <c r="D8" s="175" t="s">
        <v>204</v>
      </c>
      <c r="E8" s="175" t="s">
        <v>205</v>
      </c>
      <c r="F8" s="153" t="s">
        <v>206</v>
      </c>
      <c r="G8" s="222" t="s">
        <v>91</v>
      </c>
      <c r="H8" s="214">
        <v>200000</v>
      </c>
      <c r="I8" s="214">
        <v>200000</v>
      </c>
      <c r="J8" s="214">
        <v>200000</v>
      </c>
      <c r="K8" s="214">
        <f>SUM(H8:J8)</f>
        <v>600000</v>
      </c>
      <c r="L8" s="210" t="s">
        <v>334</v>
      </c>
    </row>
    <row r="9" spans="1:15" ht="30">
      <c r="A9" s="223" t="s">
        <v>63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12"/>
    </row>
    <row r="10" spans="1:15" ht="45">
      <c r="A10" s="223" t="s">
        <v>64</v>
      </c>
      <c r="B10" s="210" t="s">
        <v>65</v>
      </c>
      <c r="C10" s="153" t="s">
        <v>34</v>
      </c>
      <c r="D10" s="175" t="s">
        <v>207</v>
      </c>
      <c r="E10" s="153" t="s">
        <v>208</v>
      </c>
      <c r="F10" s="153" t="s">
        <v>209</v>
      </c>
      <c r="G10" s="222" t="s">
        <v>91</v>
      </c>
      <c r="H10" s="214">
        <v>80000</v>
      </c>
      <c r="I10" s="214">
        <v>80000</v>
      </c>
      <c r="J10" s="214">
        <v>80000</v>
      </c>
      <c r="K10" s="214">
        <f>SUM(H10:J10)</f>
        <v>240000</v>
      </c>
      <c r="L10" s="211" t="s">
        <v>125</v>
      </c>
    </row>
    <row r="11" spans="1:15" ht="45">
      <c r="A11" s="223" t="s">
        <v>66</v>
      </c>
      <c r="B11" s="210" t="s">
        <v>65</v>
      </c>
      <c r="C11" s="153" t="s">
        <v>34</v>
      </c>
      <c r="D11" s="175" t="s">
        <v>207</v>
      </c>
      <c r="E11" s="153" t="s">
        <v>208</v>
      </c>
      <c r="F11" s="153" t="s">
        <v>210</v>
      </c>
      <c r="G11" s="222" t="s">
        <v>91</v>
      </c>
      <c r="H11" s="214">
        <v>90000</v>
      </c>
      <c r="I11" s="214">
        <v>90000</v>
      </c>
      <c r="J11" s="214">
        <v>90000</v>
      </c>
      <c r="K11" s="214">
        <f>SUM(H11:J11)</f>
        <v>270000</v>
      </c>
      <c r="L11" s="211" t="s">
        <v>150</v>
      </c>
    </row>
    <row r="12" spans="1:15" ht="30">
      <c r="A12" s="223" t="s">
        <v>303</v>
      </c>
      <c r="B12" s="210" t="s">
        <v>65</v>
      </c>
      <c r="C12" s="153" t="s">
        <v>34</v>
      </c>
      <c r="D12" s="153" t="s">
        <v>207</v>
      </c>
      <c r="E12" s="153" t="s">
        <v>208</v>
      </c>
      <c r="F12" s="153" t="s">
        <v>299</v>
      </c>
      <c r="G12" s="222" t="s">
        <v>300</v>
      </c>
      <c r="H12" s="214">
        <v>1000000</v>
      </c>
      <c r="I12" s="214">
        <v>1000000</v>
      </c>
      <c r="J12" s="214">
        <v>1000000</v>
      </c>
      <c r="K12" s="214">
        <f>SUM(H12:J12)</f>
        <v>3000000</v>
      </c>
      <c r="L12" s="211"/>
    </row>
    <row r="13" spans="1:15">
      <c r="A13" s="75" t="s">
        <v>147</v>
      </c>
      <c r="B13" s="74"/>
      <c r="C13" s="153"/>
      <c r="D13" s="153"/>
      <c r="E13" s="153"/>
      <c r="F13" s="153"/>
      <c r="G13" s="222"/>
      <c r="H13" s="85">
        <f>H15</f>
        <v>1370000</v>
      </c>
      <c r="I13" s="85">
        <f t="shared" ref="I13:K13" si="0">I15</f>
        <v>1370000</v>
      </c>
      <c r="J13" s="85">
        <f t="shared" si="0"/>
        <v>1370000</v>
      </c>
      <c r="K13" s="85">
        <f t="shared" si="0"/>
        <v>4110000</v>
      </c>
      <c r="L13" s="85" t="str">
        <f>L15</f>
        <v>Х</v>
      </c>
    </row>
    <row r="14" spans="1:15">
      <c r="A14" s="223" t="s">
        <v>148</v>
      </c>
      <c r="B14" s="210"/>
      <c r="C14" s="153"/>
      <c r="D14" s="153"/>
      <c r="E14" s="153"/>
      <c r="F14" s="153"/>
      <c r="G14" s="222"/>
      <c r="H14" s="78"/>
      <c r="I14" s="78"/>
      <c r="J14" s="78"/>
      <c r="K14" s="78"/>
      <c r="L14" s="210"/>
    </row>
    <row r="15" spans="1:15" ht="30">
      <c r="A15" s="223" t="s">
        <v>149</v>
      </c>
      <c r="B15" s="210" t="s">
        <v>57</v>
      </c>
      <c r="C15" s="45"/>
      <c r="D15" s="45"/>
      <c r="E15" s="45"/>
      <c r="F15" s="45"/>
      <c r="G15" s="45"/>
      <c r="H15" s="78">
        <f>SUM(H8:H12)</f>
        <v>1370000</v>
      </c>
      <c r="I15" s="78">
        <f t="shared" ref="I15:K15" si="1">SUM(I8:I12)</f>
        <v>1370000</v>
      </c>
      <c r="J15" s="78">
        <f t="shared" si="1"/>
        <v>1370000</v>
      </c>
      <c r="K15" s="78">
        <f t="shared" si="1"/>
        <v>4110000</v>
      </c>
      <c r="L15" s="210" t="s">
        <v>5</v>
      </c>
      <c r="N15" s="154"/>
      <c r="O15" s="154"/>
    </row>
    <row r="16" spans="1:15" ht="25.5" customHeight="1">
      <c r="L16" s="37"/>
    </row>
    <row r="17" spans="1:12" ht="38.25" customHeight="1">
      <c r="A17" s="303" t="s">
        <v>15</v>
      </c>
      <c r="B17" s="303"/>
      <c r="C17" s="303"/>
      <c r="D17" s="303"/>
      <c r="E17" s="303"/>
      <c r="F17" s="303"/>
      <c r="G17" s="56"/>
      <c r="H17" s="57"/>
      <c r="I17" s="298" t="s">
        <v>160</v>
      </c>
      <c r="J17" s="298"/>
      <c r="L17" s="37"/>
    </row>
    <row r="18" spans="1:12">
      <c r="L18" s="37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46" t="s">
        <v>85</v>
      </c>
      <c r="G1" s="246"/>
      <c r="H1" s="246"/>
      <c r="I1" s="246"/>
    </row>
    <row r="4" spans="1:9" ht="46.5" customHeight="1">
      <c r="A4" s="247" t="s">
        <v>129</v>
      </c>
      <c r="B4" s="247"/>
      <c r="C4" s="247"/>
      <c r="D4" s="247"/>
      <c r="E4" s="247"/>
      <c r="F4" s="247"/>
      <c r="G4" s="247"/>
      <c r="H4" s="247"/>
      <c r="I4" s="247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93" t="s">
        <v>141</v>
      </c>
      <c r="F5" s="193" t="s">
        <v>142</v>
      </c>
      <c r="G5" s="193" t="s">
        <v>143</v>
      </c>
      <c r="H5" s="193" t="s">
        <v>197</v>
      </c>
      <c r="I5" s="193" t="s">
        <v>313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15">
        <v>1</v>
      </c>
      <c r="B7" s="113" t="s">
        <v>235</v>
      </c>
      <c r="C7" s="113" t="s">
        <v>13</v>
      </c>
      <c r="D7" s="26" t="s">
        <v>239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</row>
    <row r="8" spans="1:9" ht="28.5">
      <c r="A8" s="115">
        <v>2</v>
      </c>
      <c r="B8" s="138" t="s">
        <v>276</v>
      </c>
      <c r="C8" s="113" t="s">
        <v>236</v>
      </c>
      <c r="D8" s="113" t="s">
        <v>237</v>
      </c>
      <c r="E8" s="32">
        <f>80559000/12562300</f>
        <v>6.4127588100905086</v>
      </c>
      <c r="F8" s="193">
        <v>6.51</v>
      </c>
      <c r="G8" s="193">
        <v>6.83</v>
      </c>
      <c r="H8" s="193">
        <v>6.92</v>
      </c>
      <c r="I8" s="113">
        <v>6.98</v>
      </c>
    </row>
    <row r="10" spans="1:9" ht="37.5" customHeight="1">
      <c r="A10" s="245" t="s">
        <v>15</v>
      </c>
      <c r="B10" s="249"/>
      <c r="C10" s="249"/>
      <c r="D10" s="249"/>
      <c r="E10" s="249"/>
      <c r="H10" s="249" t="s">
        <v>14</v>
      </c>
      <c r="I10" s="24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B3" sqref="A3:P6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6.75" customHeight="1">
      <c r="I1" s="176"/>
      <c r="J1" s="307" t="s">
        <v>87</v>
      </c>
      <c r="K1" s="307"/>
      <c r="L1" s="307"/>
    </row>
    <row r="2" spans="1:12" ht="68.25" customHeight="1">
      <c r="A2" s="310" t="s">
        <v>128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</row>
    <row r="3" spans="1:12" ht="15" customHeight="1">
      <c r="A3" s="277" t="s">
        <v>138</v>
      </c>
      <c r="B3" s="277" t="s">
        <v>1</v>
      </c>
      <c r="C3" s="306" t="s">
        <v>0</v>
      </c>
      <c r="D3" s="306"/>
      <c r="E3" s="306"/>
      <c r="F3" s="306"/>
      <c r="G3" s="306"/>
      <c r="H3" s="277" t="s">
        <v>94</v>
      </c>
      <c r="I3" s="277"/>
      <c r="J3" s="277"/>
      <c r="K3" s="277"/>
      <c r="L3" s="277" t="s">
        <v>17</v>
      </c>
    </row>
    <row r="4" spans="1:12">
      <c r="A4" s="277"/>
      <c r="B4" s="277"/>
      <c r="C4" s="306"/>
      <c r="D4" s="306"/>
      <c r="E4" s="306"/>
      <c r="F4" s="306"/>
      <c r="G4" s="306"/>
      <c r="H4" s="277"/>
      <c r="I4" s="277"/>
      <c r="J4" s="277"/>
      <c r="K4" s="277"/>
      <c r="L4" s="277"/>
    </row>
    <row r="5" spans="1:12" ht="30">
      <c r="A5" s="277"/>
      <c r="B5" s="277"/>
      <c r="C5" s="164" t="s">
        <v>1</v>
      </c>
      <c r="D5" s="164" t="s">
        <v>198</v>
      </c>
      <c r="E5" s="164" t="s">
        <v>199</v>
      </c>
      <c r="F5" s="164" t="s">
        <v>2</v>
      </c>
      <c r="G5" s="164" t="s">
        <v>3</v>
      </c>
      <c r="H5" s="194" t="s">
        <v>143</v>
      </c>
      <c r="I5" s="194" t="s">
        <v>197</v>
      </c>
      <c r="J5" s="194" t="s">
        <v>313</v>
      </c>
      <c r="K5" s="159" t="s">
        <v>4</v>
      </c>
      <c r="L5" s="277"/>
    </row>
    <row r="6" spans="1:12" ht="60">
      <c r="A6" s="165" t="s">
        <v>89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45">
      <c r="A7" s="165" t="s">
        <v>59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ht="150">
      <c r="A8" s="205" t="s">
        <v>165</v>
      </c>
      <c r="B8" s="199" t="s">
        <v>57</v>
      </c>
      <c r="C8" s="48" t="s">
        <v>34</v>
      </c>
      <c r="D8" s="121" t="s">
        <v>200</v>
      </c>
      <c r="E8" s="121" t="s">
        <v>211</v>
      </c>
      <c r="F8" s="118">
        <v>1230000010</v>
      </c>
      <c r="G8" s="48" t="s">
        <v>92</v>
      </c>
      <c r="H8" s="48">
        <v>89156000</v>
      </c>
      <c r="I8" s="48">
        <f>H8</f>
        <v>89156000</v>
      </c>
      <c r="J8" s="48">
        <f>I8</f>
        <v>89156000</v>
      </c>
      <c r="K8" s="49">
        <f>SUM(H8:J8)</f>
        <v>267468000</v>
      </c>
      <c r="L8" s="196" t="s">
        <v>316</v>
      </c>
    </row>
    <row r="9" spans="1:12" ht="45">
      <c r="A9" s="165" t="s">
        <v>127</v>
      </c>
      <c r="B9" s="162" t="s">
        <v>57</v>
      </c>
      <c r="C9" s="48" t="s">
        <v>34</v>
      </c>
      <c r="D9" s="121" t="s">
        <v>200</v>
      </c>
      <c r="E9" s="121" t="s">
        <v>211</v>
      </c>
      <c r="F9" s="58">
        <v>1230000020</v>
      </c>
      <c r="G9" s="58">
        <v>244</v>
      </c>
      <c r="H9" s="48">
        <v>51000000</v>
      </c>
      <c r="I9" s="48">
        <v>0</v>
      </c>
      <c r="J9" s="48">
        <v>0</v>
      </c>
      <c r="K9" s="49">
        <f>SUM(H9:J9)</f>
        <v>51000000</v>
      </c>
      <c r="L9" s="194" t="s">
        <v>315</v>
      </c>
    </row>
    <row r="10" spans="1:12" ht="30">
      <c r="A10" s="223" t="s">
        <v>318</v>
      </c>
      <c r="B10" s="208" t="s">
        <v>57</v>
      </c>
      <c r="C10" s="48" t="s">
        <v>34</v>
      </c>
      <c r="D10" s="121" t="s">
        <v>200</v>
      </c>
      <c r="E10" s="121" t="s">
        <v>211</v>
      </c>
      <c r="F10" s="58">
        <v>1230000030</v>
      </c>
      <c r="G10" s="58">
        <v>244</v>
      </c>
      <c r="H10" s="48">
        <v>3000000</v>
      </c>
      <c r="I10" s="48">
        <v>0</v>
      </c>
      <c r="J10" s="48">
        <v>0</v>
      </c>
      <c r="K10" s="49">
        <f>SUM(H10:J10)</f>
        <v>3000000</v>
      </c>
      <c r="L10" s="207" t="s">
        <v>319</v>
      </c>
    </row>
    <row r="11" spans="1:12">
      <c r="A11" s="75" t="s">
        <v>147</v>
      </c>
      <c r="B11" s="76"/>
      <c r="C11" s="48"/>
      <c r="D11" s="48"/>
      <c r="E11" s="48"/>
      <c r="F11" s="58"/>
      <c r="G11" s="58"/>
      <c r="H11" s="47">
        <f>H13</f>
        <v>143156000</v>
      </c>
      <c r="I11" s="47">
        <f t="shared" ref="I11:L11" si="0">I13</f>
        <v>89156000</v>
      </c>
      <c r="J11" s="47">
        <f t="shared" si="0"/>
        <v>89156000</v>
      </c>
      <c r="K11" s="47">
        <f t="shared" si="0"/>
        <v>321468000</v>
      </c>
      <c r="L11" s="47" t="str">
        <f t="shared" si="0"/>
        <v>Х</v>
      </c>
    </row>
    <row r="12" spans="1:12">
      <c r="A12" s="165" t="s">
        <v>148</v>
      </c>
      <c r="B12" s="160"/>
      <c r="C12" s="48"/>
      <c r="D12" s="48"/>
      <c r="E12" s="48"/>
      <c r="F12" s="58"/>
      <c r="G12" s="58"/>
      <c r="H12" s="48"/>
      <c r="I12" s="48"/>
      <c r="J12" s="48"/>
      <c r="K12" s="49"/>
      <c r="L12" s="159"/>
    </row>
    <row r="13" spans="1:12" s="44" customFormat="1" ht="30">
      <c r="A13" s="77" t="s">
        <v>149</v>
      </c>
      <c r="B13" s="163" t="s">
        <v>57</v>
      </c>
      <c r="C13" s="50"/>
      <c r="D13" s="50"/>
      <c r="E13" s="50"/>
      <c r="F13" s="50"/>
      <c r="G13" s="50"/>
      <c r="H13" s="48">
        <f>SUM(H8:H10)</f>
        <v>143156000</v>
      </c>
      <c r="I13" s="48">
        <f t="shared" ref="I13:K13" si="1">SUM(I8:I10)</f>
        <v>89156000</v>
      </c>
      <c r="J13" s="48">
        <f t="shared" si="1"/>
        <v>89156000</v>
      </c>
      <c r="K13" s="48">
        <f t="shared" si="1"/>
        <v>321468000</v>
      </c>
      <c r="L13" s="159" t="s">
        <v>5</v>
      </c>
    </row>
    <row r="14" spans="1:12" s="11" customFormat="1">
      <c r="B14" s="10"/>
      <c r="L14" s="55"/>
    </row>
    <row r="15" spans="1:12" s="11" customFormat="1" ht="41.25" customHeight="1">
      <c r="A15" s="308" t="s">
        <v>15</v>
      </c>
      <c r="B15" s="309"/>
      <c r="C15" s="309"/>
      <c r="D15" s="309"/>
      <c r="E15" s="309"/>
      <c r="F15" s="309"/>
      <c r="G15" s="177"/>
      <c r="H15" s="177"/>
      <c r="I15" s="309" t="s">
        <v>14</v>
      </c>
      <c r="J15" s="309"/>
      <c r="L15" s="55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46" t="s">
        <v>97</v>
      </c>
      <c r="G1" s="246"/>
      <c r="H1" s="246"/>
      <c r="I1" s="246"/>
    </row>
    <row r="4" spans="1:9" ht="31.5" customHeight="1">
      <c r="A4" s="247" t="s">
        <v>133</v>
      </c>
      <c r="B4" s="247"/>
      <c r="C4" s="247"/>
      <c r="D4" s="247"/>
      <c r="E4" s="247"/>
      <c r="F4" s="247"/>
      <c r="G4" s="247"/>
      <c r="H4" s="247"/>
      <c r="I4" s="247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93" t="s">
        <v>141</v>
      </c>
      <c r="F5" s="193" t="s">
        <v>142</v>
      </c>
      <c r="G5" s="193" t="s">
        <v>143</v>
      </c>
      <c r="H5" s="193" t="s">
        <v>197</v>
      </c>
      <c r="I5" s="193" t="s">
        <v>313</v>
      </c>
    </row>
    <row r="6" spans="1:9" ht="28.5">
      <c r="A6" s="31"/>
      <c r="B6" s="4" t="str">
        <f>'ПР4. 19.ПП4.Благ.2.Мер.'!A6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15">
        <v>1</v>
      </c>
      <c r="B7" s="132" t="s">
        <v>238</v>
      </c>
      <c r="C7" s="113" t="s">
        <v>13</v>
      </c>
      <c r="D7" s="113" t="s">
        <v>237</v>
      </c>
      <c r="E7" s="113">
        <v>100</v>
      </c>
      <c r="F7" s="113">
        <v>100</v>
      </c>
      <c r="G7" s="113">
        <v>100</v>
      </c>
      <c r="H7" s="113">
        <v>100</v>
      </c>
      <c r="I7" s="113">
        <v>100</v>
      </c>
    </row>
    <row r="9" spans="1:9" ht="37.5" customHeight="1">
      <c r="A9" s="245" t="s">
        <v>15</v>
      </c>
      <c r="B9" s="249"/>
      <c r="C9" s="249"/>
      <c r="D9" s="249"/>
      <c r="E9" s="249"/>
      <c r="H9" s="249" t="s">
        <v>14</v>
      </c>
      <c r="I9" s="249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0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2.7109375" style="217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3.7109375" style="51" bestFit="1" customWidth="1"/>
    <col min="8" max="8" width="15.85546875" style="217" bestFit="1" customWidth="1"/>
    <col min="9" max="10" width="14.28515625" style="217" bestFit="1" customWidth="1"/>
    <col min="11" max="11" width="15.42578125" style="217" bestFit="1" customWidth="1"/>
    <col min="12" max="12" width="39.140625" style="52" customWidth="1"/>
    <col min="13" max="16384" width="9.140625" style="37"/>
  </cols>
  <sheetData>
    <row r="1" spans="1:12" ht="36" customHeight="1">
      <c r="A1" s="217" t="s">
        <v>268</v>
      </c>
      <c r="I1" s="213"/>
      <c r="J1" s="311" t="s">
        <v>99</v>
      </c>
      <c r="K1" s="311"/>
      <c r="L1" s="311"/>
    </row>
    <row r="2" spans="1:12" ht="46.5" customHeight="1">
      <c r="A2" s="283" t="s">
        <v>130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2" ht="15" customHeight="1">
      <c r="A3" s="277" t="s">
        <v>138</v>
      </c>
      <c r="B3" s="277" t="s">
        <v>1</v>
      </c>
      <c r="C3" s="306" t="s">
        <v>0</v>
      </c>
      <c r="D3" s="306"/>
      <c r="E3" s="306"/>
      <c r="F3" s="306"/>
      <c r="G3" s="306"/>
      <c r="H3" s="277" t="s">
        <v>94</v>
      </c>
      <c r="I3" s="277"/>
      <c r="J3" s="277"/>
      <c r="K3" s="277"/>
      <c r="L3" s="277" t="s">
        <v>17</v>
      </c>
    </row>
    <row r="4" spans="1:12">
      <c r="A4" s="277"/>
      <c r="B4" s="277"/>
      <c r="C4" s="306"/>
      <c r="D4" s="306"/>
      <c r="E4" s="306"/>
      <c r="F4" s="306"/>
      <c r="G4" s="306"/>
      <c r="H4" s="277"/>
      <c r="I4" s="277"/>
      <c r="J4" s="277"/>
      <c r="K4" s="277"/>
      <c r="L4" s="277"/>
    </row>
    <row r="5" spans="1:12" ht="30">
      <c r="A5" s="277"/>
      <c r="B5" s="277"/>
      <c r="C5" s="222" t="s">
        <v>1</v>
      </c>
      <c r="D5" s="222" t="s">
        <v>16</v>
      </c>
      <c r="E5" s="222"/>
      <c r="F5" s="222" t="s">
        <v>2</v>
      </c>
      <c r="G5" s="222" t="s">
        <v>3</v>
      </c>
      <c r="H5" s="210" t="s">
        <v>143</v>
      </c>
      <c r="I5" s="210" t="s">
        <v>197</v>
      </c>
      <c r="J5" s="210" t="s">
        <v>313</v>
      </c>
      <c r="K5" s="210" t="s">
        <v>4</v>
      </c>
      <c r="L5" s="277"/>
    </row>
    <row r="6" spans="1:12" ht="30">
      <c r="A6" s="223" t="s">
        <v>98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2" ht="45">
      <c r="A7" s="223" t="s">
        <v>90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12" ht="29.25" customHeight="1">
      <c r="A8" s="312" t="s">
        <v>111</v>
      </c>
      <c r="B8" s="218" t="s">
        <v>57</v>
      </c>
      <c r="C8" s="58" t="s">
        <v>34</v>
      </c>
      <c r="D8" s="121" t="s">
        <v>204</v>
      </c>
      <c r="E8" s="121" t="s">
        <v>205</v>
      </c>
      <c r="F8" s="58">
        <v>1240000010</v>
      </c>
      <c r="G8" s="58">
        <v>244</v>
      </c>
      <c r="H8" s="48">
        <v>19215000</v>
      </c>
      <c r="I8" s="48">
        <f>H8</f>
        <v>19215000</v>
      </c>
      <c r="J8" s="48">
        <f>I8</f>
        <v>19215000</v>
      </c>
      <c r="K8" s="49">
        <f>J8+I8+H8</f>
        <v>57645000</v>
      </c>
      <c r="L8" s="277" t="s">
        <v>139</v>
      </c>
    </row>
    <row r="9" spans="1:12" ht="30.75" customHeight="1">
      <c r="A9" s="312"/>
      <c r="B9" s="218" t="s">
        <v>57</v>
      </c>
      <c r="C9" s="58" t="s">
        <v>34</v>
      </c>
      <c r="D9" s="121" t="s">
        <v>204</v>
      </c>
      <c r="E9" s="121" t="s">
        <v>205</v>
      </c>
      <c r="F9" s="58">
        <v>1240000010</v>
      </c>
      <c r="G9" s="58" t="s">
        <v>92</v>
      </c>
      <c r="H9" s="48">
        <v>28644866</v>
      </c>
      <c r="I9" s="48">
        <v>28644866</v>
      </c>
      <c r="J9" s="48">
        <v>28644866</v>
      </c>
      <c r="K9" s="49">
        <f>J9+I9+H9</f>
        <v>85934598</v>
      </c>
      <c r="L9" s="277"/>
    </row>
    <row r="10" spans="1:12" ht="28.5" customHeight="1">
      <c r="A10" s="312" t="s">
        <v>60</v>
      </c>
      <c r="B10" s="218" t="s">
        <v>57</v>
      </c>
      <c r="C10" s="48" t="s">
        <v>34</v>
      </c>
      <c r="D10" s="121" t="s">
        <v>204</v>
      </c>
      <c r="E10" s="121" t="s">
        <v>205</v>
      </c>
      <c r="F10" s="58">
        <v>1240000020</v>
      </c>
      <c r="G10" s="49" t="s">
        <v>91</v>
      </c>
      <c r="H10" s="48">
        <v>186000</v>
      </c>
      <c r="I10" s="48">
        <f>H10</f>
        <v>186000</v>
      </c>
      <c r="J10" s="48">
        <f>I10</f>
        <v>186000</v>
      </c>
      <c r="K10" s="49">
        <f t="shared" ref="K10:K15" si="0">SUM(H10:J10)</f>
        <v>558000</v>
      </c>
      <c r="L10" s="277" t="s">
        <v>146</v>
      </c>
    </row>
    <row r="11" spans="1:12" ht="30.75" customHeight="1">
      <c r="A11" s="312"/>
      <c r="B11" s="218" t="s">
        <v>57</v>
      </c>
      <c r="C11" s="48" t="s">
        <v>34</v>
      </c>
      <c r="D11" s="121" t="s">
        <v>204</v>
      </c>
      <c r="E11" s="121" t="s">
        <v>205</v>
      </c>
      <c r="F11" s="58">
        <v>1240000020</v>
      </c>
      <c r="G11" s="49" t="s">
        <v>92</v>
      </c>
      <c r="H11" s="48">
        <v>13089876</v>
      </c>
      <c r="I11" s="48">
        <v>13089876</v>
      </c>
      <c r="J11" s="48">
        <v>13089876</v>
      </c>
      <c r="K11" s="49">
        <f t="shared" si="0"/>
        <v>39269628</v>
      </c>
      <c r="L11" s="277"/>
    </row>
    <row r="12" spans="1:12" ht="30">
      <c r="A12" s="223" t="s">
        <v>61</v>
      </c>
      <c r="B12" s="218" t="s">
        <v>57</v>
      </c>
      <c r="C12" s="48" t="s">
        <v>34</v>
      </c>
      <c r="D12" s="121" t="s">
        <v>204</v>
      </c>
      <c r="E12" s="121" t="s">
        <v>205</v>
      </c>
      <c r="F12" s="58">
        <v>1240000030</v>
      </c>
      <c r="G12" s="48" t="s">
        <v>91</v>
      </c>
      <c r="H12" s="48">
        <v>325995</v>
      </c>
      <c r="I12" s="48">
        <v>325995</v>
      </c>
      <c r="J12" s="48">
        <v>325995</v>
      </c>
      <c r="K12" s="49">
        <f t="shared" si="0"/>
        <v>977985</v>
      </c>
      <c r="L12" s="210" t="s">
        <v>102</v>
      </c>
    </row>
    <row r="13" spans="1:12" ht="60">
      <c r="A13" s="223" t="s">
        <v>335</v>
      </c>
      <c r="B13" s="218" t="s">
        <v>57</v>
      </c>
      <c r="C13" s="60">
        <v>801</v>
      </c>
      <c r="D13" s="121" t="s">
        <v>204</v>
      </c>
      <c r="E13" s="121" t="s">
        <v>205</v>
      </c>
      <c r="F13" s="58">
        <v>1240000040</v>
      </c>
      <c r="G13" s="60">
        <v>870</v>
      </c>
      <c r="H13" s="48">
        <v>1500000</v>
      </c>
      <c r="I13" s="48">
        <v>0</v>
      </c>
      <c r="J13" s="48">
        <v>0</v>
      </c>
      <c r="K13" s="49">
        <f t="shared" ref="K13" si="1">SUM(H13:J13)</f>
        <v>1500000</v>
      </c>
      <c r="L13" s="210" t="s">
        <v>134</v>
      </c>
    </row>
    <row r="14" spans="1:12" ht="75">
      <c r="A14" s="223" t="s">
        <v>115</v>
      </c>
      <c r="B14" s="218" t="s">
        <v>57</v>
      </c>
      <c r="C14" s="48" t="s">
        <v>34</v>
      </c>
      <c r="D14" s="121" t="s">
        <v>204</v>
      </c>
      <c r="E14" s="121" t="s">
        <v>205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210" t="s">
        <v>134</v>
      </c>
    </row>
    <row r="15" spans="1:12" ht="30">
      <c r="A15" s="223" t="s">
        <v>131</v>
      </c>
      <c r="B15" s="218" t="s">
        <v>57</v>
      </c>
      <c r="C15" s="48" t="s">
        <v>34</v>
      </c>
      <c r="D15" s="121" t="s">
        <v>204</v>
      </c>
      <c r="E15" s="121" t="s">
        <v>205</v>
      </c>
      <c r="F15" s="58">
        <v>1240000070</v>
      </c>
      <c r="G15" s="60">
        <v>244</v>
      </c>
      <c r="H15" s="48">
        <v>28789380</v>
      </c>
      <c r="I15" s="48">
        <v>28789380</v>
      </c>
      <c r="J15" s="48">
        <v>28789380</v>
      </c>
      <c r="K15" s="49">
        <f t="shared" si="0"/>
        <v>86368140</v>
      </c>
      <c r="L15" s="210" t="s">
        <v>132</v>
      </c>
    </row>
    <row r="16" spans="1:12">
      <c r="A16" s="75" t="s">
        <v>147</v>
      </c>
      <c r="B16" s="76"/>
      <c r="C16" s="48"/>
      <c r="D16" s="48"/>
      <c r="E16" s="48"/>
      <c r="F16" s="59"/>
      <c r="G16" s="60"/>
      <c r="H16" s="47">
        <f>H18</f>
        <v>91851117</v>
      </c>
      <c r="I16" s="47">
        <f t="shared" ref="I16:L16" si="2">I18</f>
        <v>90351117</v>
      </c>
      <c r="J16" s="47">
        <f t="shared" si="2"/>
        <v>90351117</v>
      </c>
      <c r="K16" s="47">
        <f t="shared" si="2"/>
        <v>272553351</v>
      </c>
      <c r="L16" s="47" t="str">
        <f t="shared" si="2"/>
        <v>Х</v>
      </c>
    </row>
    <row r="17" spans="1:12">
      <c r="A17" s="223" t="s">
        <v>148</v>
      </c>
      <c r="B17" s="215"/>
      <c r="C17" s="48"/>
      <c r="D17" s="48"/>
      <c r="E17" s="48"/>
      <c r="F17" s="59"/>
      <c r="G17" s="60"/>
      <c r="H17" s="48"/>
      <c r="I17" s="48"/>
      <c r="J17" s="48"/>
      <c r="K17" s="49"/>
      <c r="L17" s="210"/>
    </row>
    <row r="18" spans="1:12" ht="30">
      <c r="A18" s="77" t="s">
        <v>149</v>
      </c>
      <c r="B18" s="216" t="s">
        <v>57</v>
      </c>
      <c r="C18" s="46"/>
      <c r="D18" s="46"/>
      <c r="E18" s="46"/>
      <c r="F18" s="46"/>
      <c r="G18" s="46"/>
      <c r="H18" s="48">
        <f>SUM(H8:H15)</f>
        <v>91851117</v>
      </c>
      <c r="I18" s="48">
        <f>SUM(I8:I15)</f>
        <v>90351117</v>
      </c>
      <c r="J18" s="48">
        <f>SUM(J8:J15)</f>
        <v>90351117</v>
      </c>
      <c r="K18" s="48">
        <f>SUM(K8:K15)</f>
        <v>272553351</v>
      </c>
      <c r="L18" s="210" t="s">
        <v>5</v>
      </c>
    </row>
    <row r="19" spans="1:12" s="217" customFormat="1" ht="12" customHeight="1">
      <c r="B19" s="37"/>
      <c r="C19" s="51"/>
      <c r="D19" s="51"/>
      <c r="E19" s="51"/>
      <c r="F19" s="51"/>
      <c r="G19" s="51"/>
      <c r="H19" s="53"/>
      <c r="I19" s="53"/>
      <c r="L19" s="52"/>
    </row>
    <row r="20" spans="1:12" s="217" customFormat="1" ht="38.25" customHeight="1">
      <c r="A20" s="303" t="s">
        <v>15</v>
      </c>
      <c r="B20" s="304"/>
      <c r="C20" s="304"/>
      <c r="D20" s="304"/>
      <c r="E20" s="304"/>
      <c r="F20" s="304"/>
      <c r="G20" s="56"/>
      <c r="H20" s="57"/>
      <c r="I20" s="304" t="s">
        <v>14</v>
      </c>
      <c r="J20" s="304"/>
      <c r="L20" s="52"/>
    </row>
  </sheetData>
  <mergeCells count="13">
    <mergeCell ref="A20:F20"/>
    <mergeCell ref="I20:J20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87" bestFit="1" customWidth="1"/>
    <col min="12" max="12" width="15.5703125" style="87" customWidth="1"/>
    <col min="13" max="16384" width="9.140625" style="10"/>
  </cols>
  <sheetData>
    <row r="1" spans="1:12" ht="75" customHeight="1">
      <c r="A1" s="310" t="s">
        <v>288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ht="15" customHeight="1">
      <c r="A2" s="301" t="s">
        <v>161</v>
      </c>
      <c r="B2" s="301" t="s">
        <v>162</v>
      </c>
      <c r="C2" s="323" t="s">
        <v>0</v>
      </c>
      <c r="D2" s="323"/>
      <c r="E2" s="323"/>
      <c r="F2" s="323"/>
      <c r="G2" s="323"/>
      <c r="H2" s="322" t="s">
        <v>284</v>
      </c>
      <c r="I2" s="322"/>
      <c r="J2" s="322"/>
      <c r="K2" s="322"/>
      <c r="L2" s="322"/>
    </row>
    <row r="3" spans="1:12" ht="15" customHeight="1">
      <c r="A3" s="301"/>
      <c r="B3" s="301"/>
      <c r="C3" s="323"/>
      <c r="D3" s="323"/>
      <c r="E3" s="323"/>
      <c r="F3" s="323"/>
      <c r="G3" s="323"/>
      <c r="H3" s="322"/>
      <c r="I3" s="322"/>
      <c r="J3" s="322"/>
      <c r="K3" s="322"/>
      <c r="L3" s="322"/>
    </row>
    <row r="4" spans="1:12" ht="15" customHeight="1">
      <c r="A4" s="301"/>
      <c r="B4" s="301"/>
      <c r="C4" s="323"/>
      <c r="D4" s="323"/>
      <c r="E4" s="323"/>
      <c r="F4" s="323"/>
      <c r="G4" s="323"/>
      <c r="H4" s="322" t="s">
        <v>279</v>
      </c>
      <c r="I4" s="322" t="s">
        <v>280</v>
      </c>
      <c r="J4" s="322" t="s">
        <v>281</v>
      </c>
      <c r="K4" s="322" t="s">
        <v>282</v>
      </c>
      <c r="L4" s="322" t="s">
        <v>283</v>
      </c>
    </row>
    <row r="5" spans="1:12">
      <c r="A5" s="301"/>
      <c r="B5" s="301"/>
      <c r="C5" s="147" t="s">
        <v>1</v>
      </c>
      <c r="D5" s="147" t="s">
        <v>198</v>
      </c>
      <c r="E5" s="147" t="s">
        <v>199</v>
      </c>
      <c r="F5" s="147" t="s">
        <v>2</v>
      </c>
      <c r="G5" s="147" t="s">
        <v>3</v>
      </c>
      <c r="H5" s="322"/>
      <c r="I5" s="322"/>
      <c r="J5" s="322"/>
      <c r="K5" s="322"/>
      <c r="L5" s="322"/>
    </row>
    <row r="6" spans="1:12" s="24" customFormat="1" ht="42.75">
      <c r="A6" s="74" t="s">
        <v>53</v>
      </c>
      <c r="B6" s="149" t="s">
        <v>163</v>
      </c>
      <c r="C6" s="91" t="s">
        <v>5</v>
      </c>
      <c r="D6" s="91" t="str">
        <f>C6</f>
        <v>Х</v>
      </c>
      <c r="E6" s="91" t="str">
        <f>D6</f>
        <v>Х</v>
      </c>
      <c r="F6" s="122">
        <v>1200000000</v>
      </c>
      <c r="G6" s="91" t="s">
        <v>134</v>
      </c>
      <c r="H6" s="40"/>
      <c r="I6" s="40"/>
      <c r="J6" s="40"/>
      <c r="K6" s="40"/>
      <c r="L6" s="40">
        <f>L7+L23+L33+L40</f>
        <v>415797192</v>
      </c>
    </row>
    <row r="7" spans="1:12" ht="28.5">
      <c r="A7" s="104" t="s">
        <v>6</v>
      </c>
      <c r="B7" s="149" t="s">
        <v>80</v>
      </c>
      <c r="C7" s="91" t="s">
        <v>5</v>
      </c>
      <c r="D7" s="91" t="str">
        <f>C7</f>
        <v>Х</v>
      </c>
      <c r="E7" s="91" t="str">
        <f>D7</f>
        <v>Х</v>
      </c>
      <c r="F7" s="91">
        <v>1210000000</v>
      </c>
      <c r="G7" s="91" t="s">
        <v>134</v>
      </c>
      <c r="H7" s="40"/>
      <c r="I7" s="40"/>
      <c r="J7" s="40"/>
      <c r="K7" s="40"/>
      <c r="L7" s="40">
        <f>'ПР3. 10.ПП1.Дороги.2.Мер.'!H19</f>
        <v>179420075</v>
      </c>
    </row>
    <row r="8" spans="1:12" ht="74.25" customHeight="1">
      <c r="A8" s="301" t="s">
        <v>26</v>
      </c>
      <c r="B8" s="148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134</v>
      </c>
      <c r="D8" s="69" t="s">
        <v>134</v>
      </c>
      <c r="E8" s="69" t="s">
        <v>134</v>
      </c>
      <c r="F8" s="69" t="str">
        <f>'ПР3. 10.ПП1.Дороги.2.Мер.'!F8</f>
        <v>12100S393А</v>
      </c>
      <c r="G8" s="69" t="s">
        <v>134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01"/>
      <c r="B9" s="93" t="s">
        <v>164</v>
      </c>
      <c r="C9" s="94"/>
      <c r="D9" s="96"/>
      <c r="E9" s="96"/>
      <c r="F9" s="96"/>
      <c r="G9" s="96"/>
      <c r="H9" s="95"/>
      <c r="I9" s="95"/>
      <c r="J9" s="95"/>
      <c r="K9" s="95"/>
      <c r="L9" s="95"/>
    </row>
    <row r="10" spans="1:12">
      <c r="A10" s="301"/>
      <c r="B10" s="93" t="s">
        <v>57</v>
      </c>
      <c r="C10" s="94" t="str">
        <f>'ПР3. 10.ПП1.Дороги.2.Мер.'!C8</f>
        <v>009</v>
      </c>
      <c r="D10" s="94" t="str">
        <f>'ПР3. 10.ПП1.Дороги.2.Мер.'!D8</f>
        <v>04</v>
      </c>
      <c r="E10" s="94" t="str">
        <f>'ПР3. 10.ПП1.Дороги.2.Мер.'!E8</f>
        <v>09</v>
      </c>
      <c r="F10" s="94" t="str">
        <f>'ПР3. 10.ПП1.Дороги.2.Мер.'!F8</f>
        <v>12100S393А</v>
      </c>
      <c r="G10" s="94">
        <f>'ПР3. 10.ПП1.Дороги.2.Мер.'!G8</f>
        <v>244</v>
      </c>
      <c r="H10" s="95">
        <v>36475719.57</v>
      </c>
      <c r="I10" s="95">
        <v>20871041.41</v>
      </c>
      <c r="J10" s="95">
        <v>13896734.17</v>
      </c>
      <c r="K10" s="95">
        <f>12253343.84+0.01</f>
        <v>12253343.85</v>
      </c>
      <c r="L10" s="95">
        <f>'ПР3. 10.ПП1.Дороги.2.Мер.'!H8</f>
        <v>83496839</v>
      </c>
    </row>
    <row r="11" spans="1:12" ht="60">
      <c r="A11" s="301" t="s">
        <v>27</v>
      </c>
      <c r="B11" s="148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134</v>
      </c>
      <c r="D11" s="65" t="s">
        <v>134</v>
      </c>
      <c r="E11" s="65" t="s">
        <v>134</v>
      </c>
      <c r="F11" s="69">
        <f>'ПР3. 10.ПП1.Дороги.2.Мер.'!F14</f>
        <v>1210000110</v>
      </c>
      <c r="G11" s="65" t="s">
        <v>134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5000000</v>
      </c>
    </row>
    <row r="12" spans="1:12">
      <c r="A12" s="301"/>
      <c r="B12" s="93" t="s">
        <v>164</v>
      </c>
      <c r="C12" s="94"/>
      <c r="D12" s="96"/>
      <c r="E12" s="96"/>
      <c r="F12" s="96"/>
      <c r="G12" s="96"/>
      <c r="H12" s="95"/>
      <c r="I12" s="95"/>
      <c r="J12" s="95"/>
      <c r="K12" s="95"/>
      <c r="L12" s="95"/>
    </row>
    <row r="13" spans="1:12">
      <c r="A13" s="301"/>
      <c r="B13" s="93" t="s">
        <v>57</v>
      </c>
      <c r="C13" s="94" t="str">
        <f>'ПР3. 10.ПП1.Дороги.2.Мер.'!C14</f>
        <v>009</v>
      </c>
      <c r="D13" s="94" t="str">
        <f>'ПР3. 10.ПП1.Дороги.2.Мер.'!D14</f>
        <v>04</v>
      </c>
      <c r="E13" s="94" t="str">
        <f>'ПР3. 10.ПП1.Дороги.2.Мер.'!E14</f>
        <v>09</v>
      </c>
      <c r="F13" s="94">
        <f>'ПР3. 10.ПП1.Дороги.2.Мер.'!F14</f>
        <v>1210000110</v>
      </c>
      <c r="G13" s="94">
        <f>'ПР3. 10.ПП1.Дороги.2.Мер.'!G14</f>
        <v>870</v>
      </c>
      <c r="H13" s="95"/>
      <c r="I13" s="95"/>
      <c r="J13" s="95"/>
      <c r="K13" s="95"/>
      <c r="L13" s="95">
        <f>'ПР3. 10.ПП1.Дороги.2.Мер.'!H14</f>
        <v>5000000</v>
      </c>
    </row>
    <row r="14" spans="1:12" ht="30">
      <c r="A14" s="301" t="s">
        <v>28</v>
      </c>
      <c r="B14" s="148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5" t="s">
        <v>134</v>
      </c>
      <c r="D14" s="65" t="s">
        <v>134</v>
      </c>
      <c r="E14" s="65" t="s">
        <v>134</v>
      </c>
      <c r="F14" s="69">
        <f>'ПР3. 10.ПП1.Дороги.2.Мер.'!F15</f>
        <v>1210000130</v>
      </c>
      <c r="G14" s="65" t="s">
        <v>134</v>
      </c>
      <c r="H14" s="313" t="s">
        <v>285</v>
      </c>
      <c r="I14" s="314"/>
      <c r="J14" s="314"/>
      <c r="K14" s="315"/>
      <c r="L14" s="42">
        <f>L16</f>
        <v>65500000</v>
      </c>
    </row>
    <row r="15" spans="1:12">
      <c r="A15" s="301"/>
      <c r="B15" s="93" t="s">
        <v>164</v>
      </c>
      <c r="C15" s="94"/>
      <c r="D15" s="96"/>
      <c r="E15" s="96"/>
      <c r="F15" s="96"/>
      <c r="G15" s="96"/>
      <c r="H15" s="316"/>
      <c r="I15" s="317"/>
      <c r="J15" s="317"/>
      <c r="K15" s="318"/>
      <c r="L15" s="95"/>
    </row>
    <row r="16" spans="1:12">
      <c r="A16" s="301"/>
      <c r="B16" s="93" t="s">
        <v>57</v>
      </c>
      <c r="C16" s="94" t="str">
        <f>'ПР3. 10.ПП1.Дороги.2.Мер.'!C15</f>
        <v>009</v>
      </c>
      <c r="D16" s="94" t="str">
        <f>'ПР3. 10.ПП1.Дороги.2.Мер.'!D15</f>
        <v>04</v>
      </c>
      <c r="E16" s="94" t="str">
        <f>'ПР3. 10.ПП1.Дороги.2.Мер.'!E15</f>
        <v>09</v>
      </c>
      <c r="F16" s="94">
        <f>'ПР3. 10.ПП1.Дороги.2.Мер.'!F15</f>
        <v>1210000130</v>
      </c>
      <c r="G16" s="94">
        <f>'ПР3. 10.ПП1.Дороги.2.Мер.'!G15</f>
        <v>244</v>
      </c>
      <c r="H16" s="319"/>
      <c r="I16" s="320"/>
      <c r="J16" s="320"/>
      <c r="K16" s="321"/>
      <c r="L16" s="95">
        <f>'ПР3. 10.ПП1.Дороги.2.Мер.'!H15</f>
        <v>65500000</v>
      </c>
    </row>
    <row r="17" spans="1:12">
      <c r="A17" s="301" t="s">
        <v>96</v>
      </c>
      <c r="B17" s="148" t="e">
        <f>'ПР3. 10.ПП1.Дороги.2.Мер.'!#REF!</f>
        <v>#REF!</v>
      </c>
      <c r="C17" s="65" t="s">
        <v>134</v>
      </c>
      <c r="D17" s="65" t="s">
        <v>134</v>
      </c>
      <c r="E17" s="65" t="s">
        <v>134</v>
      </c>
      <c r="F17" s="69" t="e">
        <f>'ПР3. 10.ПП1.Дороги.2.Мер.'!#REF!</f>
        <v>#REF!</v>
      </c>
      <c r="G17" s="65" t="s">
        <v>134</v>
      </c>
      <c r="H17" s="313" t="s">
        <v>285</v>
      </c>
      <c r="I17" s="314"/>
      <c r="J17" s="314"/>
      <c r="K17" s="315"/>
      <c r="L17" s="42" t="e">
        <f>L19</f>
        <v>#REF!</v>
      </c>
    </row>
    <row r="18" spans="1:12">
      <c r="A18" s="301"/>
      <c r="B18" s="93" t="s">
        <v>164</v>
      </c>
      <c r="C18" s="94"/>
      <c r="D18" s="96"/>
      <c r="E18" s="96"/>
      <c r="F18" s="96"/>
      <c r="G18" s="96"/>
      <c r="H18" s="316"/>
      <c r="I18" s="317"/>
      <c r="J18" s="317"/>
      <c r="K18" s="318"/>
      <c r="L18" s="95"/>
    </row>
    <row r="19" spans="1:12">
      <c r="A19" s="301"/>
      <c r="B19" s="93" t="s">
        <v>57</v>
      </c>
      <c r="C19" s="94" t="e">
        <f>'ПР3. 10.ПП1.Дороги.2.Мер.'!#REF!</f>
        <v>#REF!</v>
      </c>
      <c r="D19" s="94" t="e">
        <f>'ПР3. 10.ПП1.Дороги.2.Мер.'!#REF!</f>
        <v>#REF!</v>
      </c>
      <c r="E19" s="94" t="e">
        <f>'ПР3. 10.ПП1.Дороги.2.Мер.'!#REF!</f>
        <v>#REF!</v>
      </c>
      <c r="F19" s="94" t="e">
        <f>'ПР3. 10.ПП1.Дороги.2.Мер.'!#REF!</f>
        <v>#REF!</v>
      </c>
      <c r="G19" s="94" t="e">
        <f>'ПР3. 10.ПП1.Дороги.2.Мер.'!#REF!</f>
        <v>#REF!</v>
      </c>
      <c r="H19" s="319"/>
      <c r="I19" s="320"/>
      <c r="J19" s="320"/>
      <c r="K19" s="321"/>
      <c r="L19" s="95" t="e">
        <f>'ПР3. 10.ПП1.Дороги.2.Мер.'!#REF!</f>
        <v>#REF!</v>
      </c>
    </row>
    <row r="20" spans="1:12" ht="60">
      <c r="A20" s="301" t="s">
        <v>113</v>
      </c>
      <c r="B20" s="148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134</v>
      </c>
      <c r="D20" s="65" t="s">
        <v>134</v>
      </c>
      <c r="E20" s="65" t="s">
        <v>134</v>
      </c>
      <c r="F20" s="69">
        <f>'ПР3. 10.ПП1.Дороги.2.Мер.'!F16</f>
        <v>1210000150</v>
      </c>
      <c r="G20" s="65" t="s">
        <v>134</v>
      </c>
      <c r="H20" s="313" t="s">
        <v>285</v>
      </c>
      <c r="I20" s="314"/>
      <c r="J20" s="314"/>
      <c r="K20" s="315"/>
      <c r="L20" s="42">
        <f>L22</f>
        <v>10000000</v>
      </c>
    </row>
    <row r="21" spans="1:12">
      <c r="A21" s="301"/>
      <c r="B21" s="93" t="s">
        <v>164</v>
      </c>
      <c r="C21" s="94"/>
      <c r="D21" s="96"/>
      <c r="E21" s="96"/>
      <c r="F21" s="96"/>
      <c r="G21" s="96"/>
      <c r="H21" s="316"/>
      <c r="I21" s="317"/>
      <c r="J21" s="317"/>
      <c r="K21" s="318"/>
      <c r="L21" s="95"/>
    </row>
    <row r="22" spans="1:12">
      <c r="A22" s="301"/>
      <c r="B22" s="93" t="s">
        <v>57</v>
      </c>
      <c r="C22" s="94" t="str">
        <f>'ПР3. 10.ПП1.Дороги.2.Мер.'!C16</f>
        <v>009</v>
      </c>
      <c r="D22" s="94" t="str">
        <f>'ПР3. 10.ПП1.Дороги.2.Мер.'!D16</f>
        <v>04</v>
      </c>
      <c r="E22" s="94" t="str">
        <f>'ПР3. 10.ПП1.Дороги.2.Мер.'!E16</f>
        <v>09</v>
      </c>
      <c r="F22" s="94">
        <f>'ПР3. 10.ПП1.Дороги.2.Мер.'!F16</f>
        <v>1210000150</v>
      </c>
      <c r="G22" s="94">
        <f>'ПР3. 10.ПП1.Дороги.2.Мер.'!G16</f>
        <v>810</v>
      </c>
      <c r="H22" s="319"/>
      <c r="I22" s="320"/>
      <c r="J22" s="320"/>
      <c r="K22" s="321"/>
      <c r="L22" s="95">
        <f>'ПР3. 10.ПП1.Дороги.2.Мер.'!H16</f>
        <v>10000000</v>
      </c>
    </row>
    <row r="23" spans="1:12" ht="28.5">
      <c r="A23" s="76" t="s">
        <v>7</v>
      </c>
      <c r="B23" s="149" t="s">
        <v>76</v>
      </c>
      <c r="C23" s="91" t="s">
        <v>5</v>
      </c>
      <c r="D23" s="91" t="str">
        <f>C23</f>
        <v>Х</v>
      </c>
      <c r="E23" s="91" t="str">
        <f>D23</f>
        <v>Х</v>
      </c>
      <c r="F23" s="91">
        <v>1220000000</v>
      </c>
      <c r="G23" s="91" t="s">
        <v>134</v>
      </c>
      <c r="H23" s="40"/>
      <c r="I23" s="40"/>
      <c r="J23" s="40"/>
      <c r="K23" s="40"/>
      <c r="L23" s="40">
        <f>'ПР5. 13.ПП2.БДД.2.Мер.'!H13</f>
        <v>1370000</v>
      </c>
    </row>
    <row r="24" spans="1:12" ht="45">
      <c r="A24" s="301" t="s">
        <v>29</v>
      </c>
      <c r="B24" s="148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134</v>
      </c>
      <c r="D24" s="65" t="s">
        <v>134</v>
      </c>
      <c r="E24" s="65" t="s">
        <v>134</v>
      </c>
      <c r="F24" s="69" t="str">
        <f>'ПР5. 13.ПП2.БДД.2.Мер.'!F8</f>
        <v>1220000010</v>
      </c>
      <c r="G24" s="65" t="s">
        <v>134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01"/>
      <c r="B25" s="93" t="s">
        <v>164</v>
      </c>
      <c r="C25" s="94"/>
      <c r="D25" s="96"/>
      <c r="E25" s="96"/>
      <c r="F25" s="96"/>
      <c r="G25" s="96"/>
      <c r="H25" s="95"/>
      <c r="I25" s="95"/>
      <c r="J25" s="95"/>
      <c r="K25" s="95"/>
      <c r="L25" s="95"/>
    </row>
    <row r="26" spans="1:12">
      <c r="A26" s="301"/>
      <c r="B26" s="93" t="s">
        <v>57</v>
      </c>
      <c r="C26" s="94" t="str">
        <f>'ПР5. 13.ПП2.БДД.2.Мер.'!C8</f>
        <v>009</v>
      </c>
      <c r="D26" s="94" t="str">
        <f>'ПР5. 13.ПП2.БДД.2.Мер.'!D8</f>
        <v>05</v>
      </c>
      <c r="E26" s="94" t="str">
        <f>'ПР5. 13.ПП2.БДД.2.Мер.'!E8</f>
        <v>03</v>
      </c>
      <c r="F26" s="94" t="str">
        <f>'ПР5. 13.ПП2.БДД.2.Мер.'!F8</f>
        <v>1220000010</v>
      </c>
      <c r="G26" s="94" t="str">
        <f>'ПР5. 13.ПП2.БДД.2.Мер.'!G8</f>
        <v>244</v>
      </c>
      <c r="H26" s="95">
        <v>40000</v>
      </c>
      <c r="I26" s="95">
        <v>50000</v>
      </c>
      <c r="J26" s="95">
        <v>55000</v>
      </c>
      <c r="K26" s="95">
        <v>55000</v>
      </c>
      <c r="L26" s="95">
        <f>'ПР5. 13.ПП2.БДД.2.Мер.'!H8</f>
        <v>200000</v>
      </c>
    </row>
    <row r="27" spans="1:12" ht="30">
      <c r="A27" s="301" t="s">
        <v>30</v>
      </c>
      <c r="B27" s="148" t="str">
        <f>'ПР5. 13.ПП2.БДД.2.Мер.'!A10</f>
        <v>Проведение конкурсов по тематике "Безопасность дорожного движения в ЗАТО Железногорск"</v>
      </c>
      <c r="C27" s="65" t="s">
        <v>134</v>
      </c>
      <c r="D27" s="65" t="s">
        <v>134</v>
      </c>
      <c r="E27" s="65" t="s">
        <v>134</v>
      </c>
      <c r="F27" s="69" t="str">
        <f>'ПР5. 13.ПП2.БДД.2.Мер.'!F10</f>
        <v>1220000020</v>
      </c>
      <c r="G27" s="65" t="s">
        <v>134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01"/>
      <c r="B28" s="93" t="s">
        <v>164</v>
      </c>
      <c r="C28" s="94"/>
      <c r="D28" s="96"/>
      <c r="E28" s="96"/>
      <c r="F28" s="96"/>
      <c r="G28" s="96"/>
      <c r="H28" s="95"/>
      <c r="I28" s="95"/>
      <c r="J28" s="95"/>
      <c r="K28" s="95"/>
      <c r="L28" s="95"/>
    </row>
    <row r="29" spans="1:12">
      <c r="A29" s="301"/>
      <c r="B29" s="93" t="s">
        <v>57</v>
      </c>
      <c r="C29" s="94" t="str">
        <f>'ПР5. 13.ПП2.БДД.2.Мер.'!C10</f>
        <v>009</v>
      </c>
      <c r="D29" s="94" t="str">
        <f>'ПР5. 13.ПП2.БДД.2.Мер.'!D10</f>
        <v>01</v>
      </c>
      <c r="E29" s="94" t="str">
        <f>'ПР5. 13.ПП2.БДД.2.Мер.'!E10</f>
        <v>13</v>
      </c>
      <c r="F29" s="94" t="str">
        <f>'ПР5. 13.ПП2.БДД.2.Мер.'!F10</f>
        <v>1220000020</v>
      </c>
      <c r="G29" s="94" t="str">
        <f>'ПР5. 13.ПП2.БДД.2.Мер.'!G10</f>
        <v>244</v>
      </c>
      <c r="H29" s="95">
        <v>0</v>
      </c>
      <c r="I29" s="95">
        <v>0</v>
      </c>
      <c r="J29" s="95">
        <v>80000</v>
      </c>
      <c r="K29" s="95">
        <v>0</v>
      </c>
      <c r="L29" s="95">
        <f>'ПР5. 13.ПП2.БДД.2.Мер.'!H10</f>
        <v>80000</v>
      </c>
    </row>
    <row r="30" spans="1:12" ht="30">
      <c r="A30" s="301" t="s">
        <v>31</v>
      </c>
      <c r="B30" s="148" t="str">
        <f>'ПР5. 13.ПП2.БДД.2.Мер.'!A11</f>
        <v>Организация социальной рекламы и печатной продукции по безопасности дорожного движения</v>
      </c>
      <c r="C30" s="65" t="s">
        <v>134</v>
      </c>
      <c r="D30" s="65" t="s">
        <v>134</v>
      </c>
      <c r="E30" s="65" t="s">
        <v>134</v>
      </c>
      <c r="F30" s="69" t="str">
        <f>'ПР5. 13.ПП2.БДД.2.Мер.'!F11</f>
        <v>1220000030</v>
      </c>
      <c r="G30" s="65" t="s">
        <v>134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01"/>
      <c r="B31" s="93" t="s">
        <v>164</v>
      </c>
      <c r="C31" s="94"/>
      <c r="D31" s="96"/>
      <c r="E31" s="96"/>
      <c r="F31" s="96"/>
      <c r="G31" s="96"/>
      <c r="H31" s="95"/>
      <c r="I31" s="95"/>
      <c r="J31" s="95"/>
      <c r="K31" s="95"/>
      <c r="L31" s="95"/>
    </row>
    <row r="32" spans="1:12">
      <c r="A32" s="301"/>
      <c r="B32" s="93" t="s">
        <v>57</v>
      </c>
      <c r="C32" s="94" t="str">
        <f>'ПР5. 13.ПП2.БДД.2.Мер.'!C11</f>
        <v>009</v>
      </c>
      <c r="D32" s="94" t="str">
        <f>'ПР5. 13.ПП2.БДД.2.Мер.'!D11</f>
        <v>01</v>
      </c>
      <c r="E32" s="94" t="str">
        <f>'ПР5. 13.ПП2.БДД.2.Мер.'!E11</f>
        <v>13</v>
      </c>
      <c r="F32" s="94" t="str">
        <f>'ПР5. 13.ПП2.БДД.2.Мер.'!F11</f>
        <v>1220000030</v>
      </c>
      <c r="G32" s="94" t="str">
        <f>'ПР5. 13.ПП2.БДД.2.Мер.'!G11</f>
        <v>244</v>
      </c>
      <c r="H32" s="95">
        <v>0</v>
      </c>
      <c r="I32" s="95">
        <v>90000</v>
      </c>
      <c r="J32" s="95">
        <v>0</v>
      </c>
      <c r="K32" s="95">
        <v>0</v>
      </c>
      <c r="L32" s="95">
        <f>'ПР5. 13.ПП2.БДД.2.Мер.'!H11</f>
        <v>90000</v>
      </c>
    </row>
    <row r="33" spans="1:12" ht="73.5" customHeight="1">
      <c r="A33" s="104" t="s">
        <v>8</v>
      </c>
      <c r="B33" s="149" t="s">
        <v>88</v>
      </c>
      <c r="C33" s="91" t="s">
        <v>5</v>
      </c>
      <c r="D33" s="91" t="str">
        <f>C33</f>
        <v>Х</v>
      </c>
      <c r="E33" s="91" t="str">
        <f>D33</f>
        <v>Х</v>
      </c>
      <c r="F33" s="91">
        <v>1230000000</v>
      </c>
      <c r="G33" s="91" t="s">
        <v>134</v>
      </c>
      <c r="H33" s="40"/>
      <c r="I33" s="40"/>
      <c r="J33" s="40"/>
      <c r="K33" s="40"/>
      <c r="L33" s="40">
        <f>'ПР6. 16.ПП3.Трансп.2.Мер.'!H11</f>
        <v>143156000</v>
      </c>
    </row>
    <row r="34" spans="1:12" ht="75">
      <c r="A34" s="301" t="s">
        <v>32</v>
      </c>
      <c r="B34" s="148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134</v>
      </c>
      <c r="D34" s="65" t="s">
        <v>134</v>
      </c>
      <c r="E34" s="65" t="s">
        <v>134</v>
      </c>
      <c r="F34" s="69">
        <f>F36</f>
        <v>1230000010</v>
      </c>
      <c r="G34" s="65" t="s">
        <v>134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89156000</v>
      </c>
    </row>
    <row r="35" spans="1:12" s="97" customFormat="1" ht="12.75" customHeight="1">
      <c r="A35" s="301"/>
      <c r="B35" s="93" t="s">
        <v>164</v>
      </c>
      <c r="C35" s="94"/>
      <c r="D35" s="96"/>
      <c r="E35" s="96"/>
      <c r="F35" s="96"/>
      <c r="G35" s="96"/>
      <c r="H35" s="95"/>
      <c r="I35" s="95"/>
      <c r="J35" s="95"/>
      <c r="K35" s="95"/>
      <c r="L35" s="95"/>
    </row>
    <row r="36" spans="1:12" s="97" customFormat="1" ht="12.75" customHeight="1">
      <c r="A36" s="301"/>
      <c r="B36" s="93" t="s">
        <v>57</v>
      </c>
      <c r="C36" s="95" t="str">
        <f>'ПР6. 16.ПП3.Трансп.2.Мер.'!C8</f>
        <v>009</v>
      </c>
      <c r="D36" s="95" t="str">
        <f>'ПР6. 16.ПП3.Трансп.2.Мер.'!D8</f>
        <v>04</v>
      </c>
      <c r="E36" s="95" t="str">
        <f>'ПР6. 16.ПП3.Трансп.2.Мер.'!E8</f>
        <v>08</v>
      </c>
      <c r="F36" s="69">
        <f>'ПР6. 16.ПП3.Трансп.2.Мер.'!F8</f>
        <v>1230000010</v>
      </c>
      <c r="G36" s="95" t="str">
        <f>'ПР6. 16.ПП3.Трансп.2.Мер.'!G8</f>
        <v>810</v>
      </c>
      <c r="H36" s="95">
        <v>23623382.75</v>
      </c>
      <c r="I36" s="95">
        <v>14477001.65</v>
      </c>
      <c r="J36" s="95">
        <v>18982416.309999999</v>
      </c>
      <c r="K36" s="95">
        <v>23476199.289999999</v>
      </c>
      <c r="L36" s="95">
        <f>'ПР6. 16.ПП3.Трансп.2.Мер.'!H8</f>
        <v>89156000</v>
      </c>
    </row>
    <row r="37" spans="1:12">
      <c r="A37" s="301" t="s">
        <v>135</v>
      </c>
      <c r="B37" s="148" t="str">
        <f>'ПР6. 16.ПП3.Трансп.2.Мер.'!A9</f>
        <v>Приобретение автобусов для муниципальных нужд</v>
      </c>
      <c r="C37" s="65" t="s">
        <v>134</v>
      </c>
      <c r="D37" s="65" t="s">
        <v>134</v>
      </c>
      <c r="E37" s="65" t="s">
        <v>134</v>
      </c>
      <c r="F37" s="69">
        <f>'ПР6. 16.ПП3.Трансп.2.Мер.'!F9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51000000</v>
      </c>
    </row>
    <row r="38" spans="1:12" s="97" customFormat="1" ht="12.75" customHeight="1">
      <c r="A38" s="301"/>
      <c r="B38" s="93" t="s">
        <v>164</v>
      </c>
      <c r="C38" s="94"/>
      <c r="D38" s="96"/>
      <c r="E38" s="96"/>
      <c r="F38" s="96"/>
      <c r="G38" s="96"/>
      <c r="H38" s="95"/>
      <c r="I38" s="95"/>
      <c r="J38" s="95"/>
      <c r="K38" s="95"/>
      <c r="L38" s="95"/>
    </row>
    <row r="39" spans="1:12" s="97" customFormat="1" ht="12.75" customHeight="1">
      <c r="A39" s="301"/>
      <c r="B39" s="93" t="s">
        <v>57</v>
      </c>
      <c r="C39" s="95" t="str">
        <f>'ПР6. 16.ПП3.Трансп.2.Мер.'!C9</f>
        <v>009</v>
      </c>
      <c r="D39" s="95" t="str">
        <f>'ПР6. 16.ПП3.Трансп.2.Мер.'!D9</f>
        <v>04</v>
      </c>
      <c r="E39" s="95" t="str">
        <f>'ПР6. 16.ПП3.Трансп.2.Мер.'!E9</f>
        <v>08</v>
      </c>
      <c r="F39" s="69">
        <f>'ПР6. 16.ПП3.Трансп.2.Мер.'!F9</f>
        <v>1230000020</v>
      </c>
      <c r="G39" s="100">
        <f>'ПР6. 16.ПП3.Трансп.2.Мер.'!G9</f>
        <v>244</v>
      </c>
      <c r="H39" s="95">
        <v>0</v>
      </c>
      <c r="I39" s="95">
        <v>0</v>
      </c>
      <c r="J39" s="95">
        <v>35000000</v>
      </c>
      <c r="K39" s="95">
        <v>0</v>
      </c>
      <c r="L39" s="95">
        <f>'ПР6. 16.ПП3.Трансп.2.Мер.'!H9</f>
        <v>51000000</v>
      </c>
    </row>
    <row r="40" spans="1:12" ht="44.25" customHeight="1">
      <c r="A40" s="104" t="s">
        <v>67</v>
      </c>
      <c r="B40" s="149" t="s">
        <v>100</v>
      </c>
      <c r="C40" s="91" t="s">
        <v>5</v>
      </c>
      <c r="D40" s="91" t="str">
        <f>C40</f>
        <v>Х</v>
      </c>
      <c r="E40" s="91" t="str">
        <f>D40</f>
        <v>Х</v>
      </c>
      <c r="F40" s="91">
        <v>1240000000</v>
      </c>
      <c r="G40" s="91" t="s">
        <v>134</v>
      </c>
      <c r="H40" s="40"/>
      <c r="I40" s="40"/>
      <c r="J40" s="40"/>
      <c r="K40" s="40"/>
      <c r="L40" s="40">
        <f>'ПР4. 19.ПП4.Благ.2.Мер.'!H16</f>
        <v>91851117</v>
      </c>
    </row>
    <row r="41" spans="1:12" ht="15" customHeight="1">
      <c r="A41" s="301" t="s">
        <v>68</v>
      </c>
      <c r="B41" s="148" t="s">
        <v>111</v>
      </c>
      <c r="C41" s="65" t="s">
        <v>134</v>
      </c>
      <c r="D41" s="65" t="s">
        <v>134</v>
      </c>
      <c r="E41" s="65" t="s">
        <v>134</v>
      </c>
      <c r="F41" s="69">
        <f>F43</f>
        <v>1240000010</v>
      </c>
      <c r="G41" s="65" t="s">
        <v>134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47859866</v>
      </c>
    </row>
    <row r="42" spans="1:12" s="97" customFormat="1" ht="12.75" customHeight="1">
      <c r="A42" s="301"/>
      <c r="B42" s="93" t="s">
        <v>164</v>
      </c>
      <c r="C42" s="94"/>
      <c r="D42" s="96"/>
      <c r="E42" s="96"/>
      <c r="F42" s="96"/>
      <c r="G42" s="96"/>
      <c r="H42" s="95"/>
      <c r="I42" s="95"/>
      <c r="J42" s="95"/>
      <c r="K42" s="95"/>
      <c r="L42" s="95"/>
    </row>
    <row r="43" spans="1:12" s="97" customFormat="1" ht="12.75" customHeight="1">
      <c r="A43" s="301"/>
      <c r="B43" s="93" t="s">
        <v>57</v>
      </c>
      <c r="C43" s="94" t="str">
        <f>'ПР4. 19.ПП4.Благ.2.Мер.'!C8</f>
        <v>009</v>
      </c>
      <c r="D43" s="94" t="str">
        <f>'ПР4. 19.ПП4.Благ.2.Мер.'!D8</f>
        <v>05</v>
      </c>
      <c r="E43" s="94" t="str">
        <f>'ПР4. 19.ПП4.Благ.2.Мер.'!E8</f>
        <v>03</v>
      </c>
      <c r="F43" s="94">
        <f>'ПР4. 19.ПП4.Благ.2.Мер.'!F8</f>
        <v>1240000010</v>
      </c>
      <c r="G43" s="94">
        <f>'ПР4. 19.ПП4.Благ.2.Мер.'!G8</f>
        <v>244</v>
      </c>
      <c r="H43" s="95">
        <v>5151542</v>
      </c>
      <c r="I43" s="95">
        <v>2821595</v>
      </c>
      <c r="J43" s="95">
        <v>2719297</v>
      </c>
      <c r="K43" s="95">
        <v>5037085</v>
      </c>
      <c r="L43" s="95">
        <f>'ПР4. 19.ПП4.Благ.2.Мер.'!H8</f>
        <v>19215000</v>
      </c>
    </row>
    <row r="44" spans="1:12" s="97" customFormat="1" ht="12.75" customHeight="1">
      <c r="A44" s="301"/>
      <c r="B44" s="93" t="s">
        <v>57</v>
      </c>
      <c r="C44" s="94" t="str">
        <f>'ПР4. 19.ПП4.Благ.2.Мер.'!C9</f>
        <v>009</v>
      </c>
      <c r="D44" s="94" t="str">
        <f>'ПР4. 19.ПП4.Благ.2.Мер.'!D9</f>
        <v>05</v>
      </c>
      <c r="E44" s="94" t="str">
        <f>'ПР4. 19.ПП4.Благ.2.Мер.'!E9</f>
        <v>03</v>
      </c>
      <c r="F44" s="94">
        <f>'ПР4. 19.ПП4.Благ.2.Мер.'!F9</f>
        <v>1240000010</v>
      </c>
      <c r="G44" s="94" t="str">
        <f>'ПР4. 19.ПП4.Благ.2.Мер.'!G9</f>
        <v>810</v>
      </c>
      <c r="H44" s="95">
        <v>6682021</v>
      </c>
      <c r="I44" s="95">
        <v>7000000</v>
      </c>
      <c r="J44" s="95">
        <v>8280824</v>
      </c>
      <c r="K44" s="95">
        <v>6682021</v>
      </c>
      <c r="L44" s="95">
        <f>'ПР4. 19.ПП4.Благ.2.Мер.'!H9</f>
        <v>28644866</v>
      </c>
    </row>
    <row r="45" spans="1:12">
      <c r="A45" s="301" t="s">
        <v>69</v>
      </c>
      <c r="B45" s="148" t="s">
        <v>60</v>
      </c>
      <c r="C45" s="65" t="s">
        <v>134</v>
      </c>
      <c r="D45" s="65" t="s">
        <v>134</v>
      </c>
      <c r="E45" s="65" t="s">
        <v>134</v>
      </c>
      <c r="F45" s="69">
        <f>F47</f>
        <v>1240000020</v>
      </c>
      <c r="G45" s="65" t="s">
        <v>134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2469001</v>
      </c>
      <c r="L45" s="42">
        <f>L47+L48</f>
        <v>13275876</v>
      </c>
    </row>
    <row r="46" spans="1:12" s="97" customFormat="1" ht="12.75" customHeight="1">
      <c r="A46" s="301"/>
      <c r="B46" s="93" t="s">
        <v>164</v>
      </c>
      <c r="C46" s="94"/>
      <c r="D46" s="96"/>
      <c r="E46" s="96"/>
      <c r="F46" s="96"/>
      <c r="G46" s="96"/>
      <c r="H46" s="95"/>
      <c r="I46" s="95"/>
      <c r="J46" s="95"/>
      <c r="K46" s="95"/>
      <c r="L46" s="95"/>
    </row>
    <row r="47" spans="1:12" s="97" customFormat="1" ht="12.75" customHeight="1">
      <c r="A47" s="301"/>
      <c r="B47" s="93" t="s">
        <v>57</v>
      </c>
      <c r="C47" s="95" t="str">
        <f>'ПР4. 19.ПП4.Благ.2.Мер.'!C10</f>
        <v>009</v>
      </c>
      <c r="D47" s="95" t="str">
        <f>'ПР4. 19.ПП4.Благ.2.Мер.'!D10</f>
        <v>05</v>
      </c>
      <c r="E47" s="95" t="str">
        <f>'ПР4. 19.ПП4.Благ.2.Мер.'!E10</f>
        <v>03</v>
      </c>
      <c r="F47" s="94">
        <f>'ПР4. 19.ПП4.Благ.2.Мер.'!F10</f>
        <v>1240000020</v>
      </c>
      <c r="G47" s="95" t="str">
        <f>'ПР4. 19.ПП4.Благ.2.Мер.'!G10</f>
        <v>244</v>
      </c>
      <c r="H47" s="95">
        <v>46500</v>
      </c>
      <c r="I47" s="95">
        <v>46500</v>
      </c>
      <c r="J47" s="95">
        <v>318679</v>
      </c>
      <c r="K47" s="95">
        <v>46500</v>
      </c>
      <c r="L47" s="95">
        <f>'ПР4. 19.ПП4.Благ.2.Мер.'!H10</f>
        <v>186000</v>
      </c>
    </row>
    <row r="48" spans="1:12" s="97" customFormat="1" ht="12.75" customHeight="1">
      <c r="A48" s="301"/>
      <c r="B48" s="93" t="s">
        <v>57</v>
      </c>
      <c r="C48" s="95" t="str">
        <f>'ПР4. 19.ПП4.Благ.2.Мер.'!C11</f>
        <v>009</v>
      </c>
      <c r="D48" s="95" t="str">
        <f>'ПР4. 19.ПП4.Благ.2.Мер.'!D11</f>
        <v>05</v>
      </c>
      <c r="E48" s="95" t="str">
        <f>'ПР4. 19.ПП4.Благ.2.Мер.'!E11</f>
        <v>03</v>
      </c>
      <c r="F48" s="94">
        <f>'ПР4. 19.ПП4.Благ.2.Мер.'!F11</f>
        <v>1240000020</v>
      </c>
      <c r="G48" s="95" t="str">
        <f>'ПР4. 19.ПП4.Благ.2.Мер.'!G11</f>
        <v>810</v>
      </c>
      <c r="H48" s="95">
        <v>2327834</v>
      </c>
      <c r="I48" s="95">
        <v>3470584</v>
      </c>
      <c r="J48" s="95">
        <v>4868957</v>
      </c>
      <c r="K48" s="95">
        <f>L48-H48-I48-J48</f>
        <v>2422501</v>
      </c>
      <c r="L48" s="95">
        <f>'ПР4. 19.ПП4.Благ.2.Мер.'!H11</f>
        <v>13089876</v>
      </c>
    </row>
    <row r="49" spans="1:13">
      <c r="A49" s="301" t="s">
        <v>112</v>
      </c>
      <c r="B49" s="148" t="str">
        <f>'ПР4. 19.ПП4.Благ.2.Мер.'!A12</f>
        <v>Благоустройство мест массового отдыха населения</v>
      </c>
      <c r="C49" s="65" t="s">
        <v>134</v>
      </c>
      <c r="D49" s="65" t="s">
        <v>134</v>
      </c>
      <c r="E49" s="65" t="s">
        <v>134</v>
      </c>
      <c r="F49" s="69">
        <f>F51</f>
        <v>1240000030</v>
      </c>
      <c r="G49" s="65" t="s">
        <v>134</v>
      </c>
      <c r="H49" s="42"/>
      <c r="I49" s="42"/>
      <c r="J49" s="42"/>
      <c r="K49" s="42"/>
      <c r="L49" s="42">
        <f>L51</f>
        <v>325995</v>
      </c>
    </row>
    <row r="50" spans="1:13" s="97" customFormat="1" ht="12.75" customHeight="1">
      <c r="A50" s="301"/>
      <c r="B50" s="93" t="s">
        <v>164</v>
      </c>
      <c r="C50" s="94"/>
      <c r="D50" s="96"/>
      <c r="E50" s="96"/>
      <c r="F50" s="96"/>
      <c r="G50" s="96"/>
      <c r="H50" s="95"/>
      <c r="I50" s="95"/>
      <c r="J50" s="95"/>
      <c r="K50" s="95"/>
      <c r="L50" s="95"/>
    </row>
    <row r="51" spans="1:13" s="97" customFormat="1" ht="12.75" customHeight="1">
      <c r="A51" s="301"/>
      <c r="B51" s="93" t="s">
        <v>57</v>
      </c>
      <c r="C51" s="95" t="str">
        <f>'ПР4. 19.ПП4.Благ.2.Мер.'!C12</f>
        <v>009</v>
      </c>
      <c r="D51" s="95" t="str">
        <f>'ПР4. 19.ПП4.Благ.2.Мер.'!D12</f>
        <v>05</v>
      </c>
      <c r="E51" s="95" t="str">
        <f>'ПР4. 19.ПП4.Благ.2.Мер.'!E12</f>
        <v>03</v>
      </c>
      <c r="F51" s="69">
        <f>'ПР4. 19.ПП4.Благ.2.Мер.'!F12</f>
        <v>1240000030</v>
      </c>
      <c r="G51" s="95" t="str">
        <f>'ПР4. 19.ПП4.Благ.2.Мер.'!G12</f>
        <v>244</v>
      </c>
      <c r="H51" s="95">
        <v>0</v>
      </c>
      <c r="I51" s="95">
        <f>48000+99999.9</f>
        <v>147999.9</v>
      </c>
      <c r="J51" s="95">
        <v>90000.1</v>
      </c>
      <c r="K51" s="95">
        <f>L51-J51-I51</f>
        <v>87995</v>
      </c>
      <c r="L51" s="95">
        <f>'ПР4. 19.ПП4.Благ.2.Мер.'!H12</f>
        <v>325995</v>
      </c>
    </row>
    <row r="52" spans="1:13" ht="60">
      <c r="A52" s="301" t="s">
        <v>114</v>
      </c>
      <c r="B52" s="148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134</v>
      </c>
      <c r="D52" s="65" t="s">
        <v>134</v>
      </c>
      <c r="E52" s="65" t="s">
        <v>134</v>
      </c>
      <c r="F52" s="69">
        <f>F54</f>
        <v>1240000060</v>
      </c>
      <c r="G52" s="65" t="s">
        <v>134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97" customFormat="1" ht="12.75" customHeight="1">
      <c r="A53" s="301"/>
      <c r="B53" s="93" t="s">
        <v>164</v>
      </c>
      <c r="C53" s="94"/>
      <c r="D53" s="96"/>
      <c r="E53" s="96"/>
      <c r="F53" s="96"/>
      <c r="G53" s="96"/>
      <c r="H53" s="95"/>
      <c r="I53" s="95"/>
      <c r="J53" s="95"/>
      <c r="K53" s="95"/>
      <c r="L53" s="95"/>
    </row>
    <row r="54" spans="1:13" s="97" customFormat="1" ht="12.75" customHeight="1">
      <c r="A54" s="301"/>
      <c r="B54" s="93" t="s">
        <v>57</v>
      </c>
      <c r="C54" s="95" t="str">
        <f>'ПР4. 19.ПП4.Благ.2.Мер.'!C14</f>
        <v>009</v>
      </c>
      <c r="D54" s="95" t="str">
        <f>'ПР4. 19.ПП4.Благ.2.Мер.'!D14</f>
        <v>05</v>
      </c>
      <c r="E54" s="95" t="str">
        <f>'ПР4. 19.ПП4.Благ.2.Мер.'!E14</f>
        <v>03</v>
      </c>
      <c r="F54" s="94">
        <f>'ПР4. 19.ПП4.Благ.2.Мер.'!F14</f>
        <v>1240000060</v>
      </c>
      <c r="G54" s="94">
        <f>'ПР4. 19.ПП4.Благ.2.Мер.'!G14</f>
        <v>244</v>
      </c>
      <c r="H54" s="95">
        <v>0</v>
      </c>
      <c r="I54" s="95">
        <v>0</v>
      </c>
      <c r="J54" s="95">
        <v>100000</v>
      </c>
      <c r="K54" s="95">
        <v>0</v>
      </c>
      <c r="L54" s="95">
        <f>'ПР4. 19.ПП4.Благ.2.Мер.'!H14</f>
        <v>100000</v>
      </c>
    </row>
    <row r="55" spans="1:13">
      <c r="A55" s="301" t="s">
        <v>116</v>
      </c>
      <c r="B55" s="148" t="s">
        <v>131</v>
      </c>
      <c r="C55" s="65" t="s">
        <v>134</v>
      </c>
      <c r="D55" s="65" t="s">
        <v>134</v>
      </c>
      <c r="E55" s="65" t="s">
        <v>134</v>
      </c>
      <c r="F55" s="69">
        <f>F57</f>
        <v>1240000070</v>
      </c>
      <c r="G55" s="65" t="s">
        <v>134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97" customFormat="1" ht="12.75" customHeight="1">
      <c r="A56" s="301"/>
      <c r="B56" s="93" t="s">
        <v>164</v>
      </c>
      <c r="C56" s="94"/>
      <c r="D56" s="96"/>
      <c r="E56" s="96"/>
      <c r="F56" s="96"/>
      <c r="G56" s="96"/>
      <c r="H56" s="95"/>
      <c r="I56" s="95"/>
      <c r="J56" s="95"/>
      <c r="K56" s="95"/>
      <c r="L56" s="95"/>
    </row>
    <row r="57" spans="1:13" s="97" customFormat="1" ht="12.75" customHeight="1">
      <c r="A57" s="301"/>
      <c r="B57" s="93" t="s">
        <v>57</v>
      </c>
      <c r="C57" s="95" t="str">
        <f>'ПР4. 19.ПП4.Благ.2.Мер.'!C15</f>
        <v>009</v>
      </c>
      <c r="D57" s="95" t="str">
        <f>'ПР4. 19.ПП4.Благ.2.Мер.'!D15</f>
        <v>05</v>
      </c>
      <c r="E57" s="95" t="str">
        <f>'ПР4. 19.ПП4.Благ.2.Мер.'!E15</f>
        <v>03</v>
      </c>
      <c r="F57" s="69">
        <f>'ПР4. 19.ПП4.Благ.2.Мер.'!F15</f>
        <v>1240000070</v>
      </c>
      <c r="G57" s="94">
        <f>'ПР4. 19.ПП4.Благ.2.Мер.'!G15</f>
        <v>244</v>
      </c>
      <c r="H57" s="95">
        <v>5813235.8899999997</v>
      </c>
      <c r="I57" s="95">
        <v>11069265.949999999</v>
      </c>
      <c r="J57" s="95">
        <f>L57-H57-I57-K57</f>
        <v>6138492.8700000001</v>
      </c>
      <c r="K57" s="95">
        <v>5768385.29</v>
      </c>
      <c r="L57" s="95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87"/>
      <c r="I60" s="87"/>
      <c r="J60" s="87"/>
      <c r="K60" s="87"/>
      <c r="L60" s="87"/>
      <c r="M60" s="10"/>
    </row>
    <row r="61" spans="1:13" s="11" customFormat="1" ht="15" customHeight="1">
      <c r="B61" s="150"/>
      <c r="C61" s="67"/>
      <c r="D61" s="67"/>
      <c r="E61" s="67"/>
      <c r="F61" s="67"/>
      <c r="G61" s="68"/>
      <c r="H61" s="92"/>
      <c r="I61" s="92"/>
      <c r="J61" s="92"/>
      <c r="K61" s="92"/>
      <c r="L61" s="92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46" t="s">
        <v>166</v>
      </c>
      <c r="P1" s="246"/>
      <c r="Q1" s="246"/>
      <c r="R1" s="246"/>
    </row>
    <row r="4" spans="1:18" ht="37.5" customHeight="1">
      <c r="A4" s="247" t="s">
        <v>181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</row>
    <row r="5" spans="1:18" s="99" customFormat="1" ht="1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248" t="s">
        <v>167</v>
      </c>
      <c r="R5" s="248"/>
    </row>
    <row r="6" spans="1:18" ht="51" customHeight="1">
      <c r="A6" s="244" t="s">
        <v>9</v>
      </c>
      <c r="B6" s="244" t="s">
        <v>36</v>
      </c>
      <c r="C6" s="244" t="s">
        <v>168</v>
      </c>
      <c r="D6" s="244" t="s">
        <v>169</v>
      </c>
      <c r="E6" s="244" t="s">
        <v>180</v>
      </c>
      <c r="F6" s="244" t="s">
        <v>170</v>
      </c>
      <c r="G6" s="244"/>
      <c r="H6" s="244" t="s">
        <v>182</v>
      </c>
      <c r="I6" s="244"/>
      <c r="J6" s="244"/>
      <c r="K6" s="244"/>
      <c r="L6" s="244"/>
      <c r="M6" s="244"/>
      <c r="N6" s="244"/>
      <c r="O6" s="244" t="s">
        <v>186</v>
      </c>
      <c r="P6" s="244"/>
      <c r="Q6" s="244"/>
      <c r="R6" s="244"/>
    </row>
    <row r="7" spans="1:18" ht="77.25" customHeight="1">
      <c r="A7" s="244"/>
      <c r="B7" s="244"/>
      <c r="C7" s="244"/>
      <c r="D7" s="244"/>
      <c r="E7" s="244"/>
      <c r="F7" s="88" t="s">
        <v>183</v>
      </c>
      <c r="G7" s="88" t="s">
        <v>171</v>
      </c>
      <c r="H7" s="88" t="s">
        <v>183</v>
      </c>
      <c r="I7" s="88" t="s">
        <v>172</v>
      </c>
      <c r="J7" s="88" t="s">
        <v>173</v>
      </c>
      <c r="K7" s="88" t="s">
        <v>174</v>
      </c>
      <c r="L7" s="88" t="s">
        <v>175</v>
      </c>
      <c r="M7" s="88" t="s">
        <v>176</v>
      </c>
      <c r="N7" s="88" t="s">
        <v>177</v>
      </c>
      <c r="O7" s="88" t="s">
        <v>178</v>
      </c>
      <c r="P7" s="88" t="s">
        <v>173</v>
      </c>
      <c r="Q7" s="88" t="s">
        <v>174</v>
      </c>
      <c r="R7" s="88" t="s">
        <v>176</v>
      </c>
    </row>
    <row r="8" spans="1:18" ht="28.5">
      <c r="A8" s="89" t="s">
        <v>22</v>
      </c>
      <c r="B8" s="29" t="e">
        <f>'ПР1. 05.П3. ОТСУТСТВУЕТ'!#REF!</f>
        <v>#REF!</v>
      </c>
      <c r="C8" s="88" t="s">
        <v>71</v>
      </c>
      <c r="D8" s="88">
        <v>3.5</v>
      </c>
      <c r="E8" s="63">
        <f>'06. Пр.1 Распределение. Отч.7'!K37+'06. Пр.1 Распределение. Отч.7'!L37</f>
        <v>223236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88"/>
      <c r="L8" s="88"/>
      <c r="M8" s="88"/>
      <c r="N8" s="88" t="s">
        <v>184</v>
      </c>
      <c r="O8" s="63">
        <f>'06. Пр.1 Распределение. Отч.7'!Q37</f>
        <v>0</v>
      </c>
      <c r="P8" s="63">
        <f>O8</f>
        <v>0</v>
      </c>
      <c r="Q8" s="88"/>
      <c r="R8" s="88"/>
    </row>
    <row r="9" spans="1:18" ht="15" hidden="1">
      <c r="A9" s="88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88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88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88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88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88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88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88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88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88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89"/>
      <c r="B19" s="29" t="s">
        <v>104</v>
      </c>
      <c r="C19" s="29"/>
      <c r="D19" s="63">
        <f t="shared" ref="D19:J19" si="0">D8</f>
        <v>3.5</v>
      </c>
      <c r="E19" s="63">
        <f t="shared" si="0"/>
        <v>223236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0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0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0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0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0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5" t="s">
        <v>179</v>
      </c>
      <c r="C27" s="245"/>
      <c r="D27" s="245"/>
      <c r="E27" s="245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3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46" t="s">
        <v>137</v>
      </c>
      <c r="H1" s="246"/>
      <c r="I1" s="246"/>
      <c r="J1" s="246"/>
    </row>
    <row r="4" spans="1:10">
      <c r="A4" s="247" t="s">
        <v>20</v>
      </c>
      <c r="B4" s="247"/>
      <c r="C4" s="247"/>
      <c r="D4" s="247"/>
      <c r="E4" s="247"/>
      <c r="F4" s="247"/>
      <c r="G4" s="247"/>
      <c r="H4" s="247"/>
      <c r="I4" s="247"/>
      <c r="J4" s="247"/>
    </row>
    <row r="5" spans="1:10" ht="28.5">
      <c r="A5" s="17" t="s">
        <v>9</v>
      </c>
      <c r="B5" s="17" t="s">
        <v>18</v>
      </c>
      <c r="C5" s="17" t="s">
        <v>11</v>
      </c>
      <c r="D5" s="113" t="s">
        <v>19</v>
      </c>
      <c r="E5" s="17" t="s">
        <v>12</v>
      </c>
      <c r="F5" s="113" t="s">
        <v>140</v>
      </c>
      <c r="G5" s="113" t="s">
        <v>141</v>
      </c>
      <c r="H5" s="113" t="s">
        <v>142</v>
      </c>
      <c r="I5" s="113" t="s">
        <v>143</v>
      </c>
      <c r="J5" s="113" t="s">
        <v>197</v>
      </c>
    </row>
    <row r="6" spans="1:10" ht="30.75" customHeight="1">
      <c r="A6" s="18" t="s">
        <v>22</v>
      </c>
      <c r="B6" s="254" t="s">
        <v>93</v>
      </c>
      <c r="C6" s="255"/>
      <c r="D6" s="255"/>
      <c r="E6" s="255"/>
      <c r="F6" s="255"/>
      <c r="G6" s="255"/>
      <c r="H6" s="255"/>
      <c r="I6" s="255"/>
      <c r="J6" s="256"/>
    </row>
    <row r="7" spans="1:10" ht="66" customHeight="1">
      <c r="A7" s="250"/>
      <c r="B7" s="252" t="s">
        <v>105</v>
      </c>
      <c r="C7" s="33" t="s">
        <v>13</v>
      </c>
      <c r="D7" s="144" t="s">
        <v>5</v>
      </c>
      <c r="E7" s="250" t="s">
        <v>278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1"/>
      <c r="B8" s="253"/>
      <c r="C8" s="33" t="s">
        <v>71</v>
      </c>
      <c r="D8" s="144" t="s">
        <v>5</v>
      </c>
      <c r="E8" s="251"/>
      <c r="F8" s="32">
        <f>'04.П2.Долгоср.период'!D9</f>
        <v>170.26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43"/>
      <c r="B9" s="151" t="s">
        <v>277</v>
      </c>
      <c r="C9" s="144" t="s">
        <v>13</v>
      </c>
      <c r="D9" s="145" t="s">
        <v>5</v>
      </c>
      <c r="E9" s="5" t="s">
        <v>237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4" t="s">
        <v>107</v>
      </c>
      <c r="C10" s="255"/>
      <c r="D10" s="255"/>
      <c r="E10" s="255"/>
      <c r="F10" s="255"/>
      <c r="G10" s="255"/>
      <c r="H10" s="255"/>
      <c r="I10" s="255"/>
      <c r="J10" s="256"/>
    </row>
    <row r="11" spans="1:10">
      <c r="A11" s="28" t="s">
        <v>23</v>
      </c>
      <c r="B11" s="257" t="s">
        <v>79</v>
      </c>
      <c r="C11" s="258"/>
      <c r="D11" s="258"/>
      <c r="E11" s="258"/>
      <c r="F11" s="258"/>
      <c r="G11" s="258"/>
      <c r="H11" s="258"/>
      <c r="I11" s="258"/>
      <c r="J11" s="259"/>
    </row>
    <row r="12" spans="1:10" ht="45">
      <c r="A12" s="115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15" t="str">
        <f>'09.ПП1.Дороги.1.Пок.'!C7</f>
        <v>%</v>
      </c>
      <c r="D12" s="113">
        <v>0.2</v>
      </c>
      <c r="E12" s="113" t="str">
        <f>'09.ПП1.Дороги.1.Пок.'!D7</f>
        <v>Ведомственная статистика</v>
      </c>
      <c r="F12" s="32">
        <f>'09.ПП1.Дороги.1.Пок.'!E7</f>
        <v>2.0737912670207219</v>
      </c>
      <c r="G12" s="32">
        <f>'09.ПП1.Дороги.1.Пок.'!F7</f>
        <v>2.09</v>
      </c>
      <c r="H12" s="32">
        <f>'09.ПП1.Дороги.1.Пок.'!G7</f>
        <v>2.1</v>
      </c>
      <c r="I12" s="32">
        <f>'09.ПП1.Дороги.1.Пок.'!H7</f>
        <v>2.11</v>
      </c>
      <c r="J12" s="32">
        <f>'09.ПП1.Дороги.1.Пок.'!I7</f>
        <v>2.12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13">
        <v>0.1</v>
      </c>
      <c r="E13" s="33" t="str">
        <f>'09.ПП1.Дороги.1.Пок.'!D8</f>
        <v>Ведомственная статистика</v>
      </c>
      <c r="F13" s="32">
        <f>'09.ПП1.Дороги.1.Пок.'!E8</f>
        <v>72.352941176470594</v>
      </c>
      <c r="G13" s="32">
        <f>'09.ПП1.Дороги.1.Пок.'!F8</f>
        <v>75.294117647058826</v>
      </c>
      <c r="H13" s="32">
        <f>'09.ПП1.Дороги.1.Пок.'!G8</f>
        <v>78.235294117647058</v>
      </c>
      <c r="I13" s="32">
        <f>'09.ПП1.Дороги.1.Пок.'!H8</f>
        <v>81.17647058823529</v>
      </c>
      <c r="J13" s="32">
        <f>'09.ПП1.Дороги.1.Пок.'!I8</f>
        <v>84.117647058823536</v>
      </c>
    </row>
    <row r="14" spans="1:10">
      <c r="A14" s="34" t="s">
        <v>24</v>
      </c>
      <c r="B14" s="254" t="s">
        <v>108</v>
      </c>
      <c r="C14" s="255"/>
      <c r="D14" s="255"/>
      <c r="E14" s="255"/>
      <c r="F14" s="255"/>
      <c r="G14" s="255"/>
      <c r="H14" s="255"/>
      <c r="I14" s="255"/>
      <c r="J14" s="256"/>
    </row>
    <row r="15" spans="1:10" s="141" customFormat="1">
      <c r="A15" s="140" t="s">
        <v>25</v>
      </c>
      <c r="B15" s="257" t="s">
        <v>83</v>
      </c>
      <c r="C15" s="258"/>
      <c r="D15" s="258"/>
      <c r="E15" s="258"/>
      <c r="F15" s="258"/>
      <c r="G15" s="258"/>
      <c r="H15" s="258"/>
      <c r="I15" s="258"/>
      <c r="J15" s="259"/>
    </row>
    <row r="16" spans="1:10" ht="90">
      <c r="A16" s="115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15" t="str">
        <f>'12.ПП2.БДД.1.Пок.'!C7</f>
        <v>%</v>
      </c>
      <c r="D16" s="113">
        <v>0.15</v>
      </c>
      <c r="E16" s="113" t="str">
        <f>'12.ПП2.БДД.1.Пок.'!D7</f>
        <v>Ведомственная статистика</v>
      </c>
      <c r="F16" s="5">
        <f>'12.ПП2.БДД.1.Пок.'!E7</f>
        <v>52.941176470588232</v>
      </c>
      <c r="G16" s="5">
        <f>'12.ПП2.БДД.1.Пок.'!F7</f>
        <v>80</v>
      </c>
      <c r="H16" s="5">
        <f>'12.ПП2.БДД.1.Пок.'!G7</f>
        <v>90</v>
      </c>
      <c r="I16" s="113">
        <f>'12.ПП2.БДД.1.Пок.'!H7</f>
        <v>95</v>
      </c>
      <c r="J16" s="113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13">
        <v>0.15</v>
      </c>
      <c r="E17" s="17" t="str">
        <f>'12.ПП2.БДД.1.Пок.'!D8</f>
        <v>Данные ОГИБДД МУ МВД России по ЗАТО г. Железногорск</v>
      </c>
      <c r="F17" s="113">
        <f>'12.ПП2.БДД.1.Пок.'!E8</f>
        <v>70</v>
      </c>
      <c r="G17" s="113">
        <f>'12.ПП2.БДД.1.Пок.'!F8</f>
        <v>80</v>
      </c>
      <c r="H17" s="113">
        <f>'12.ПП2.БДД.1.Пок.'!G8</f>
        <v>80</v>
      </c>
      <c r="I17" s="113">
        <f>'12.ПП2.БДД.1.Пок.'!H8</f>
        <v>80</v>
      </c>
      <c r="J17" s="113">
        <f>'12.ПП2.БДД.1.Пок.'!I8</f>
        <v>80</v>
      </c>
    </row>
    <row r="18" spans="1:10">
      <c r="A18" s="28" t="s">
        <v>58</v>
      </c>
      <c r="B18" s="257" t="s">
        <v>109</v>
      </c>
      <c r="C18" s="258"/>
      <c r="D18" s="258"/>
      <c r="E18" s="258"/>
      <c r="F18" s="258"/>
      <c r="G18" s="258"/>
      <c r="H18" s="258"/>
      <c r="I18" s="258"/>
      <c r="J18" s="259"/>
    </row>
    <row r="19" spans="1:10">
      <c r="A19" s="28" t="s">
        <v>33</v>
      </c>
      <c r="B19" s="257" t="s">
        <v>84</v>
      </c>
      <c r="C19" s="258"/>
      <c r="D19" s="258"/>
      <c r="E19" s="258"/>
      <c r="F19" s="258"/>
      <c r="G19" s="258"/>
      <c r="H19" s="258"/>
      <c r="I19" s="258"/>
      <c r="J19" s="259"/>
    </row>
    <row r="20" spans="1:10" ht="85.5">
      <c r="A20" s="115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3" t="str">
        <f>'15.ПП3.Трансп.1.Пок.'!C7</f>
        <v>%</v>
      </c>
      <c r="D20" s="113">
        <v>0.15</v>
      </c>
      <c r="E20" s="131" t="s">
        <v>268</v>
      </c>
      <c r="F20" s="113">
        <f>'15.ПП3.Трансп.1.Пок.'!E7</f>
        <v>0</v>
      </c>
      <c r="G20" s="113">
        <f>'15.ПП3.Трансп.1.Пок.'!F7</f>
        <v>0</v>
      </c>
      <c r="H20" s="113">
        <f>'15.ПП3.Трансп.1.Пок.'!G7</f>
        <v>0</v>
      </c>
      <c r="I20" s="113">
        <f>'15.ПП3.Трансп.1.Пок.'!H7</f>
        <v>0</v>
      </c>
      <c r="J20" s="113">
        <f>'15.ПП3.Трансп.1.Пок.'!I7</f>
        <v>0</v>
      </c>
    </row>
    <row r="21" spans="1:10" ht="28.5">
      <c r="A21" s="115"/>
      <c r="B21" s="20" t="str">
        <f>'15.ПП3.Трансп.1.Пок.'!B8</f>
        <v>Объем субсидий на 1 перевезенного пассажира</v>
      </c>
      <c r="C21" s="113" t="str">
        <f>'15.ПП3.Трансп.1.Пок.'!C8</f>
        <v>руб/пасс</v>
      </c>
      <c r="D21" s="113">
        <v>0.1</v>
      </c>
      <c r="E21" s="131" t="str">
        <f>'15.ПП3.Трансп.1.Пок.'!D8</f>
        <v>Ведомственная статистика</v>
      </c>
      <c r="F21" s="32">
        <f>'15.ПП3.Трансп.1.Пок.'!E8</f>
        <v>6.4127588100905086</v>
      </c>
      <c r="G21" s="32">
        <f>'15.ПП3.Трансп.1.Пок.'!F8</f>
        <v>6.51</v>
      </c>
      <c r="H21" s="113">
        <f>'15.ПП3.Трансп.1.Пок.'!G8</f>
        <v>6.83</v>
      </c>
      <c r="I21" s="113">
        <f>'15.ПП3.Трансп.1.Пок.'!H8</f>
        <v>6.92</v>
      </c>
      <c r="J21" s="113">
        <f>'15.ПП3.Трансп.1.Пок.'!I8</f>
        <v>6.98</v>
      </c>
    </row>
    <row r="22" spans="1:10">
      <c r="A22" s="28" t="s">
        <v>70</v>
      </c>
      <c r="B22" s="257" t="s">
        <v>110</v>
      </c>
      <c r="C22" s="258"/>
      <c r="D22" s="258"/>
      <c r="E22" s="258"/>
      <c r="F22" s="258"/>
      <c r="G22" s="258"/>
      <c r="H22" s="258"/>
      <c r="I22" s="258"/>
      <c r="J22" s="259"/>
    </row>
    <row r="23" spans="1:10">
      <c r="A23" s="28" t="s">
        <v>103</v>
      </c>
      <c r="B23" s="257" t="s">
        <v>101</v>
      </c>
      <c r="C23" s="258"/>
      <c r="D23" s="258"/>
      <c r="E23" s="258"/>
      <c r="F23" s="258"/>
      <c r="G23" s="258"/>
      <c r="H23" s="258"/>
      <c r="I23" s="258"/>
      <c r="J23" s="259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16" t="str">
        <f>'18.ПП4.Благ.1.Пок.'!C7</f>
        <v>%</v>
      </c>
      <c r="D24" s="113">
        <v>0.15</v>
      </c>
      <c r="E24" s="116" t="str">
        <f>'18.ПП4.Благ.1.Пок.'!D7</f>
        <v>Ведомственная статистика</v>
      </c>
      <c r="F24" s="113">
        <f>'18.ПП4.Благ.1.Пок.'!E7</f>
        <v>100</v>
      </c>
      <c r="G24" s="113">
        <f>'18.ПП4.Благ.1.Пок.'!F7</f>
        <v>100</v>
      </c>
      <c r="H24" s="113">
        <f>'18.ПП4.Благ.1.Пок.'!G7</f>
        <v>100</v>
      </c>
      <c r="I24" s="113">
        <f>'18.ПП4.Благ.1.Пок.'!H7</f>
        <v>100</v>
      </c>
      <c r="J24" s="113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5" t="s">
        <v>15</v>
      </c>
      <c r="C27" s="245"/>
      <c r="D27" s="134"/>
      <c r="E27" s="15"/>
      <c r="F27" s="15"/>
      <c r="I27" s="249" t="s">
        <v>14</v>
      </c>
      <c r="J27" s="249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0" t="s">
        <v>136</v>
      </c>
      <c r="H1" s="260"/>
      <c r="I1" s="260"/>
      <c r="J1" s="260"/>
      <c r="K1" s="260"/>
      <c r="L1" s="260"/>
      <c r="M1" s="260"/>
      <c r="N1" s="260"/>
      <c r="O1" s="260"/>
      <c r="P1" s="260"/>
    </row>
    <row r="4" spans="1:16" ht="18" customHeight="1">
      <c r="A4" s="247" t="s">
        <v>50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</row>
    <row r="5" spans="1:16" ht="14.25" customHeight="1">
      <c r="A5" s="244" t="s">
        <v>9</v>
      </c>
      <c r="B5" s="244" t="s">
        <v>52</v>
      </c>
      <c r="C5" s="244" t="s">
        <v>11</v>
      </c>
      <c r="D5" s="250" t="s">
        <v>141</v>
      </c>
      <c r="E5" s="250" t="s">
        <v>142</v>
      </c>
      <c r="F5" s="250" t="s">
        <v>143</v>
      </c>
      <c r="G5" s="244" t="s">
        <v>35</v>
      </c>
      <c r="H5" s="244"/>
      <c r="I5" s="262" t="s">
        <v>51</v>
      </c>
      <c r="J5" s="262"/>
      <c r="K5" s="262"/>
      <c r="L5" s="262"/>
      <c r="M5" s="262"/>
      <c r="N5" s="262"/>
      <c r="O5" s="262"/>
      <c r="P5" s="262"/>
    </row>
    <row r="6" spans="1:16" ht="18.75" customHeight="1">
      <c r="A6" s="244"/>
      <c r="B6" s="244"/>
      <c r="C6" s="244"/>
      <c r="D6" s="251"/>
      <c r="E6" s="251"/>
      <c r="F6" s="251"/>
      <c r="G6" s="62">
        <v>2018</v>
      </c>
      <c r="H6" s="62">
        <v>2019</v>
      </c>
      <c r="I6" s="193">
        <v>2020</v>
      </c>
      <c r="J6" s="193">
        <v>2021</v>
      </c>
      <c r="K6" s="193">
        <v>2022</v>
      </c>
      <c r="L6" s="193">
        <v>2023</v>
      </c>
      <c r="M6" s="193">
        <v>2024</v>
      </c>
      <c r="N6" s="193">
        <v>2025</v>
      </c>
      <c r="O6" s="193">
        <v>2026</v>
      </c>
      <c r="P6" s="16">
        <v>2027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0"/>
      <c r="B8" s="263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1"/>
      <c r="B9" s="264"/>
      <c r="C9" s="33" t="str">
        <f>'03.П1.Показатели'!C8</f>
        <v>км</v>
      </c>
      <c r="D9" s="32">
        <v>170.26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5" t="s">
        <v>15</v>
      </c>
      <c r="B11" s="261"/>
      <c r="C11" s="261"/>
      <c r="D11" s="261"/>
      <c r="L11" s="249" t="s">
        <v>14</v>
      </c>
      <c r="M11" s="249"/>
      <c r="N11" s="249"/>
      <c r="O11" s="249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46" t="s">
        <v>119</v>
      </c>
      <c r="J1" s="246"/>
      <c r="K1" s="246"/>
      <c r="L1" s="246"/>
    </row>
    <row r="4" spans="1:12" ht="37.5" customHeight="1">
      <c r="A4" s="247" t="s">
        <v>241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</row>
    <row r="5" spans="1:12" ht="43.5" customHeight="1">
      <c r="A5" s="244" t="s">
        <v>9</v>
      </c>
      <c r="B5" s="244" t="s">
        <v>242</v>
      </c>
      <c r="C5" s="250" t="s">
        <v>117</v>
      </c>
      <c r="D5" s="250" t="s">
        <v>118</v>
      </c>
      <c r="E5" s="250" t="s">
        <v>243</v>
      </c>
      <c r="F5" s="244" t="s">
        <v>37</v>
      </c>
      <c r="G5" s="244" t="s">
        <v>244</v>
      </c>
      <c r="H5" s="244"/>
      <c r="I5" s="244"/>
      <c r="J5" s="244"/>
      <c r="K5" s="244"/>
      <c r="L5" s="244"/>
    </row>
    <row r="6" spans="1:12" ht="31.5" customHeight="1">
      <c r="A6" s="244"/>
      <c r="B6" s="244"/>
      <c r="C6" s="251"/>
      <c r="D6" s="251"/>
      <c r="E6" s="251"/>
      <c r="F6" s="244"/>
      <c r="G6" s="112" t="s">
        <v>140</v>
      </c>
      <c r="H6" s="112" t="s">
        <v>141</v>
      </c>
      <c r="I6" s="112" t="s">
        <v>142</v>
      </c>
      <c r="J6" s="112" t="s">
        <v>143</v>
      </c>
      <c r="K6" s="112" t="s">
        <v>197</v>
      </c>
      <c r="L6" s="13" t="s">
        <v>38</v>
      </c>
    </row>
    <row r="7" spans="1:12" ht="15">
      <c r="A7" s="265" t="s">
        <v>245</v>
      </c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</row>
    <row r="8" spans="1:12" ht="15">
      <c r="A8" s="266" t="s">
        <v>246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</row>
    <row r="9" spans="1:12" ht="15">
      <c r="A9" s="265" t="s">
        <v>247</v>
      </c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</row>
    <row r="10" spans="1:12" ht="15">
      <c r="A10" s="135"/>
      <c r="B10" s="135" t="s">
        <v>248</v>
      </c>
      <c r="C10" s="135"/>
      <c r="D10" s="135"/>
      <c r="E10" s="135"/>
      <c r="F10" s="135"/>
      <c r="G10" s="135"/>
      <c r="H10" s="135"/>
      <c r="I10" s="135"/>
      <c r="J10" s="135"/>
      <c r="K10" s="135"/>
      <c r="L10" s="135"/>
    </row>
    <row r="11" spans="1:12" ht="15">
      <c r="A11" s="135"/>
      <c r="B11" s="135" t="s">
        <v>249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12" ht="15">
      <c r="A12" s="135"/>
      <c r="B12" s="135" t="s">
        <v>250</v>
      </c>
      <c r="C12" s="135"/>
      <c r="D12" s="135"/>
      <c r="E12" s="135"/>
      <c r="F12" s="135"/>
      <c r="G12" s="135"/>
      <c r="H12" s="135"/>
      <c r="I12" s="135"/>
      <c r="J12" s="135"/>
      <c r="K12" s="135"/>
      <c r="L12" s="135"/>
    </row>
    <row r="13" spans="1:12" ht="15">
      <c r="A13" s="135"/>
      <c r="B13" s="136" t="s">
        <v>176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</row>
    <row r="14" spans="1:12" ht="15">
      <c r="A14" s="135"/>
      <c r="B14" s="136" t="s">
        <v>174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5" spans="1:12" ht="15">
      <c r="A15" s="135"/>
      <c r="B15" s="136" t="s">
        <v>251</v>
      </c>
      <c r="C15" s="135"/>
      <c r="D15" s="135"/>
      <c r="E15" s="135"/>
      <c r="F15" s="135"/>
      <c r="G15" s="135"/>
      <c r="H15" s="135"/>
      <c r="I15" s="135"/>
      <c r="J15" s="135"/>
      <c r="K15" s="135"/>
      <c r="L15" s="135"/>
    </row>
    <row r="16" spans="1:12" ht="15">
      <c r="A16" s="135"/>
      <c r="B16" s="136" t="s">
        <v>252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1:12" ht="15">
      <c r="A17" s="135"/>
      <c r="B17" s="135" t="s">
        <v>253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</row>
    <row r="18" spans="1:12" ht="15">
      <c r="A18" s="135"/>
      <c r="B18" s="135" t="s">
        <v>250</v>
      </c>
      <c r="C18" s="135"/>
      <c r="D18" s="135"/>
      <c r="E18" s="135"/>
      <c r="F18" s="135"/>
      <c r="G18" s="135"/>
      <c r="H18" s="135"/>
      <c r="I18" s="135"/>
      <c r="J18" s="135"/>
      <c r="K18" s="135"/>
      <c r="L18" s="135"/>
    </row>
    <row r="19" spans="1:12" ht="15">
      <c r="A19" s="135"/>
      <c r="B19" s="136" t="s">
        <v>176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5"/>
    </row>
    <row r="20" spans="1:12" ht="15">
      <c r="A20" s="135"/>
      <c r="B20" s="136" t="s">
        <v>174</v>
      </c>
      <c r="C20" s="135"/>
      <c r="D20" s="135"/>
      <c r="E20" s="135"/>
      <c r="F20" s="135"/>
      <c r="G20" s="135"/>
      <c r="H20" s="135"/>
      <c r="I20" s="135"/>
      <c r="J20" s="135"/>
      <c r="K20" s="135"/>
      <c r="L20" s="135"/>
    </row>
    <row r="21" spans="1:12" ht="15">
      <c r="A21" s="135"/>
      <c r="B21" s="136" t="s">
        <v>251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</row>
    <row r="22" spans="1:12" ht="15">
      <c r="A22" s="135"/>
      <c r="B22" s="136" t="s">
        <v>252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</row>
    <row r="23" spans="1:12" ht="15">
      <c r="A23" s="135"/>
      <c r="B23" s="135" t="s">
        <v>254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</row>
    <row r="24" spans="1:12" ht="15">
      <c r="A24" s="135"/>
      <c r="B24" s="135" t="s">
        <v>255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</row>
    <row r="25" spans="1:12" ht="15">
      <c r="A25" s="135"/>
      <c r="B25" s="135" t="s">
        <v>254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</row>
    <row r="26" spans="1:12" ht="15">
      <c r="A26" s="135"/>
      <c r="B26" s="135" t="s">
        <v>256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5"/>
    </row>
    <row r="27" spans="1:12" ht="15">
      <c r="A27" s="135"/>
      <c r="B27" s="135" t="s">
        <v>250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5"/>
    </row>
    <row r="28" spans="1:12" ht="15">
      <c r="A28" s="135"/>
      <c r="B28" s="136" t="s">
        <v>176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</row>
    <row r="29" spans="1:12" ht="15">
      <c r="A29" s="135"/>
      <c r="B29" s="136" t="s">
        <v>174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</row>
    <row r="30" spans="1:12" ht="15">
      <c r="A30" s="135"/>
      <c r="B30" s="136" t="s">
        <v>251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</row>
    <row r="31" spans="1:12" ht="15">
      <c r="A31" s="135"/>
      <c r="B31" s="136" t="s">
        <v>252</v>
      </c>
      <c r="C31" s="135"/>
      <c r="D31" s="135"/>
      <c r="E31" s="135"/>
      <c r="F31" s="135"/>
      <c r="G31" s="135"/>
      <c r="H31" s="135"/>
      <c r="I31" s="135"/>
      <c r="J31" s="135"/>
      <c r="K31" s="135"/>
      <c r="L31" s="135"/>
    </row>
    <row r="32" spans="1:12" ht="15">
      <c r="A32" s="265" t="s">
        <v>257</v>
      </c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</row>
    <row r="33" spans="1:12" ht="15">
      <c r="A33" s="135"/>
      <c r="B33" s="135" t="s">
        <v>254</v>
      </c>
      <c r="C33" s="135"/>
      <c r="D33" s="135"/>
      <c r="E33" s="135"/>
      <c r="F33" s="135"/>
      <c r="G33" s="135"/>
      <c r="H33" s="135"/>
      <c r="I33" s="135"/>
      <c r="J33" s="135"/>
      <c r="K33" s="135"/>
      <c r="L33" s="135"/>
    </row>
    <row r="34" spans="1:12" ht="15">
      <c r="A34" s="135"/>
      <c r="B34" s="137" t="s">
        <v>258</v>
      </c>
      <c r="C34" s="135"/>
      <c r="D34" s="135"/>
      <c r="E34" s="135"/>
      <c r="F34" s="135"/>
      <c r="G34" s="135"/>
      <c r="H34" s="135"/>
      <c r="I34" s="135"/>
      <c r="J34" s="135"/>
      <c r="K34" s="135"/>
      <c r="L34" s="135"/>
    </row>
    <row r="35" spans="1:12" ht="15">
      <c r="A35" s="135"/>
      <c r="B35" s="135" t="s">
        <v>250</v>
      </c>
      <c r="C35" s="135"/>
      <c r="D35" s="135"/>
      <c r="E35" s="135"/>
      <c r="F35" s="135"/>
      <c r="G35" s="135"/>
      <c r="H35" s="135"/>
      <c r="I35" s="135"/>
      <c r="J35" s="135"/>
      <c r="K35" s="135"/>
      <c r="L35" s="135"/>
    </row>
    <row r="36" spans="1:12" ht="15">
      <c r="A36" s="135"/>
      <c r="B36" s="136" t="s">
        <v>176</v>
      </c>
      <c r="C36" s="135"/>
      <c r="D36" s="135"/>
      <c r="E36" s="135"/>
      <c r="F36" s="135"/>
      <c r="G36" s="135"/>
      <c r="H36" s="135"/>
      <c r="I36" s="135"/>
      <c r="J36" s="135"/>
      <c r="K36" s="135"/>
      <c r="L36" s="135"/>
    </row>
    <row r="37" spans="1:12" ht="15">
      <c r="A37" s="135"/>
      <c r="B37" s="136" t="s">
        <v>174</v>
      </c>
      <c r="C37" s="135"/>
      <c r="D37" s="135"/>
      <c r="E37" s="135"/>
      <c r="F37" s="135"/>
      <c r="G37" s="135"/>
      <c r="H37" s="135"/>
      <c r="I37" s="135"/>
      <c r="J37" s="135"/>
      <c r="K37" s="135"/>
      <c r="L37" s="135"/>
    </row>
    <row r="38" spans="1:12" ht="15">
      <c r="A38" s="135"/>
      <c r="B38" s="136" t="s">
        <v>251</v>
      </c>
      <c r="C38" s="135"/>
      <c r="D38" s="135"/>
      <c r="E38" s="135"/>
      <c r="F38" s="135"/>
      <c r="G38" s="135"/>
      <c r="H38" s="135"/>
      <c r="I38" s="135"/>
      <c r="J38" s="135"/>
      <c r="K38" s="135"/>
      <c r="L38" s="135"/>
    </row>
    <row r="39" spans="1:12" ht="15">
      <c r="A39" s="135"/>
      <c r="B39" s="136" t="s">
        <v>252</v>
      </c>
      <c r="C39" s="135"/>
      <c r="D39" s="135"/>
      <c r="E39" s="135"/>
      <c r="F39" s="135"/>
      <c r="G39" s="135"/>
      <c r="H39" s="135"/>
      <c r="I39" s="135"/>
      <c r="J39" s="135"/>
      <c r="K39" s="135"/>
      <c r="L39" s="135"/>
    </row>
    <row r="40" spans="1:12" ht="15">
      <c r="A40" s="266" t="s">
        <v>259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</row>
    <row r="41" spans="1:12" ht="15">
      <c r="A41" s="265" t="s">
        <v>247</v>
      </c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</row>
    <row r="42" spans="1:12" ht="15">
      <c r="A42" s="135"/>
      <c r="B42" s="135" t="s">
        <v>248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</row>
    <row r="43" spans="1:12" ht="15">
      <c r="A43" s="135"/>
      <c r="B43" s="135" t="s">
        <v>254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</row>
    <row r="44" spans="1:12" ht="15">
      <c r="A44" s="135"/>
      <c r="B44" s="135" t="s">
        <v>260</v>
      </c>
      <c r="C44" s="135"/>
      <c r="D44" s="135"/>
      <c r="E44" s="135"/>
      <c r="F44" s="135"/>
      <c r="G44" s="135"/>
      <c r="H44" s="135"/>
      <c r="I44" s="135"/>
      <c r="J44" s="135"/>
      <c r="K44" s="135"/>
      <c r="L44" s="135"/>
    </row>
    <row r="45" spans="1:12" ht="15">
      <c r="A45" s="135"/>
      <c r="B45" s="135" t="s">
        <v>250</v>
      </c>
      <c r="C45" s="135"/>
      <c r="D45" s="135"/>
      <c r="E45" s="135"/>
      <c r="F45" s="135"/>
      <c r="G45" s="135"/>
      <c r="H45" s="135"/>
      <c r="I45" s="135"/>
      <c r="J45" s="135"/>
      <c r="K45" s="135"/>
      <c r="L45" s="135"/>
    </row>
    <row r="46" spans="1:12" ht="15">
      <c r="A46" s="135"/>
      <c r="B46" s="136" t="s">
        <v>176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</row>
    <row r="47" spans="1:12" ht="15">
      <c r="A47" s="135"/>
      <c r="B47" s="136" t="s">
        <v>174</v>
      </c>
      <c r="C47" s="135"/>
      <c r="D47" s="135"/>
      <c r="E47" s="135"/>
      <c r="F47" s="135"/>
      <c r="G47" s="135"/>
      <c r="H47" s="135"/>
      <c r="I47" s="135"/>
      <c r="J47" s="135"/>
      <c r="K47" s="135"/>
      <c r="L47" s="135"/>
    </row>
    <row r="48" spans="1:12" ht="15">
      <c r="A48" s="135"/>
      <c r="B48" s="136" t="s">
        <v>251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</row>
    <row r="49" spans="1:12" ht="15">
      <c r="A49" s="135"/>
      <c r="B49" s="136" t="s">
        <v>252</v>
      </c>
      <c r="C49" s="135"/>
      <c r="D49" s="135"/>
      <c r="E49" s="135"/>
      <c r="F49" s="135"/>
      <c r="G49" s="135"/>
      <c r="H49" s="135"/>
      <c r="I49" s="135"/>
      <c r="J49" s="135"/>
      <c r="K49" s="135"/>
      <c r="L49" s="135"/>
    </row>
    <row r="50" spans="1:12" ht="15">
      <c r="A50" s="265" t="s">
        <v>261</v>
      </c>
      <c r="B50" s="265"/>
      <c r="C50" s="265"/>
      <c r="D50" s="265"/>
      <c r="E50" s="265"/>
      <c r="F50" s="265"/>
      <c r="G50" s="265"/>
      <c r="H50" s="265"/>
      <c r="I50" s="265"/>
      <c r="J50" s="265"/>
      <c r="K50" s="265"/>
      <c r="L50" s="265"/>
    </row>
    <row r="51" spans="1:12" ht="15">
      <c r="A51" s="266" t="s">
        <v>246</v>
      </c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</row>
    <row r="52" spans="1:12" ht="15">
      <c r="A52" s="265" t="s">
        <v>247</v>
      </c>
      <c r="B52" s="265"/>
      <c r="C52" s="265"/>
      <c r="D52" s="265"/>
      <c r="E52" s="265"/>
      <c r="F52" s="265"/>
      <c r="G52" s="265"/>
      <c r="H52" s="265"/>
      <c r="I52" s="265"/>
      <c r="J52" s="265"/>
      <c r="K52" s="265"/>
      <c r="L52" s="265"/>
    </row>
    <row r="53" spans="1:12" ht="15">
      <c r="A53" s="135"/>
      <c r="B53" s="135" t="s">
        <v>248</v>
      </c>
      <c r="C53" s="135"/>
      <c r="D53" s="135"/>
      <c r="E53" s="135"/>
      <c r="F53" s="135"/>
      <c r="G53" s="135"/>
      <c r="H53" s="135"/>
      <c r="I53" s="135"/>
      <c r="J53" s="135"/>
      <c r="K53" s="135"/>
      <c r="L53" s="135"/>
    </row>
    <row r="54" spans="1:12" ht="15">
      <c r="A54" s="135"/>
      <c r="B54" s="135" t="s">
        <v>254</v>
      </c>
      <c r="C54" s="135"/>
      <c r="D54" s="135"/>
      <c r="E54" s="135"/>
      <c r="F54" s="135"/>
      <c r="G54" s="135"/>
      <c r="H54" s="135"/>
      <c r="I54" s="135"/>
      <c r="J54" s="135"/>
      <c r="K54" s="135"/>
      <c r="L54" s="135"/>
    </row>
    <row r="55" spans="1:12" ht="15">
      <c r="A55" s="135"/>
      <c r="B55" s="135" t="s">
        <v>262</v>
      </c>
      <c r="C55" s="135"/>
      <c r="D55" s="135"/>
      <c r="E55" s="135"/>
      <c r="F55" s="135"/>
      <c r="G55" s="135"/>
      <c r="H55" s="135"/>
      <c r="I55" s="135"/>
      <c r="J55" s="135"/>
      <c r="K55" s="135"/>
      <c r="L55" s="135"/>
    </row>
    <row r="56" spans="1:12" ht="15">
      <c r="A56" s="135"/>
      <c r="B56" s="135" t="s">
        <v>250</v>
      </c>
      <c r="C56" s="135"/>
      <c r="D56" s="135"/>
      <c r="E56" s="135"/>
      <c r="F56" s="135"/>
      <c r="G56" s="135"/>
      <c r="H56" s="135"/>
      <c r="I56" s="135"/>
      <c r="J56" s="135"/>
      <c r="K56" s="135"/>
      <c r="L56" s="135"/>
    </row>
    <row r="57" spans="1:12" ht="15">
      <c r="A57" s="135"/>
      <c r="B57" s="136" t="s">
        <v>176</v>
      </c>
      <c r="C57" s="135"/>
      <c r="D57" s="135"/>
      <c r="E57" s="135"/>
      <c r="F57" s="135"/>
      <c r="G57" s="135"/>
      <c r="H57" s="135"/>
      <c r="I57" s="135"/>
      <c r="J57" s="135"/>
      <c r="K57" s="135"/>
      <c r="L57" s="135"/>
    </row>
    <row r="58" spans="1:12" ht="15">
      <c r="A58" s="135"/>
      <c r="B58" s="136" t="s">
        <v>174</v>
      </c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59" spans="1:12" ht="15">
      <c r="A59" s="135"/>
      <c r="B59" s="136" t="s">
        <v>251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</row>
    <row r="60" spans="1:12" ht="15">
      <c r="A60" s="135"/>
      <c r="B60" s="136" t="s">
        <v>252</v>
      </c>
      <c r="C60" s="135"/>
      <c r="D60" s="135"/>
      <c r="E60" s="135"/>
      <c r="F60" s="135"/>
      <c r="G60" s="135"/>
      <c r="H60" s="135"/>
      <c r="I60" s="135"/>
      <c r="J60" s="135"/>
      <c r="K60" s="135"/>
      <c r="L60" s="135"/>
    </row>
    <row r="61" spans="1:12" ht="15">
      <c r="A61" s="135"/>
      <c r="B61" s="136" t="s">
        <v>254</v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</row>
    <row r="62" spans="1:12" ht="15">
      <c r="A62" s="135"/>
      <c r="B62" s="135" t="s">
        <v>263</v>
      </c>
      <c r="C62" s="135"/>
      <c r="D62" s="135"/>
      <c r="E62" s="135"/>
      <c r="F62" s="135"/>
      <c r="G62" s="135"/>
      <c r="H62" s="135"/>
      <c r="I62" s="135"/>
      <c r="J62" s="135"/>
      <c r="K62" s="135"/>
      <c r="L62" s="135"/>
    </row>
    <row r="63" spans="1:12" ht="15">
      <c r="A63" s="135"/>
      <c r="B63" s="135" t="s">
        <v>250</v>
      </c>
      <c r="C63" s="135"/>
      <c r="D63" s="135"/>
      <c r="E63" s="135"/>
      <c r="F63" s="135"/>
      <c r="G63" s="135"/>
      <c r="H63" s="135"/>
      <c r="I63" s="135"/>
      <c r="J63" s="135"/>
      <c r="K63" s="135"/>
      <c r="L63" s="135"/>
    </row>
    <row r="64" spans="1:12" ht="15">
      <c r="A64" s="135"/>
      <c r="B64" s="136" t="s">
        <v>176</v>
      </c>
      <c r="C64" s="135"/>
      <c r="D64" s="135"/>
      <c r="E64" s="135"/>
      <c r="F64" s="135"/>
      <c r="G64" s="135"/>
      <c r="H64" s="135"/>
      <c r="I64" s="135"/>
      <c r="J64" s="135"/>
      <c r="K64" s="135"/>
      <c r="L64" s="135"/>
    </row>
    <row r="65" spans="1:12" ht="15">
      <c r="A65" s="135"/>
      <c r="B65" s="136" t="s">
        <v>174</v>
      </c>
      <c r="C65" s="135"/>
      <c r="D65" s="135"/>
      <c r="E65" s="135"/>
      <c r="F65" s="135"/>
      <c r="G65" s="135"/>
      <c r="H65" s="135"/>
      <c r="I65" s="135"/>
      <c r="J65" s="135"/>
      <c r="K65" s="135"/>
      <c r="L65" s="135"/>
    </row>
    <row r="66" spans="1:12" ht="15">
      <c r="A66" s="135"/>
      <c r="B66" s="136" t="s">
        <v>251</v>
      </c>
      <c r="C66" s="135"/>
      <c r="D66" s="135"/>
      <c r="E66" s="135"/>
      <c r="F66" s="135"/>
      <c r="G66" s="135"/>
      <c r="H66" s="135"/>
      <c r="I66" s="135"/>
      <c r="J66" s="135"/>
      <c r="K66" s="135"/>
      <c r="L66" s="135"/>
    </row>
    <row r="67" spans="1:12" ht="15">
      <c r="A67" s="135"/>
      <c r="B67" s="136" t="s">
        <v>252</v>
      </c>
      <c r="C67" s="135"/>
      <c r="D67" s="135"/>
      <c r="E67" s="135"/>
      <c r="F67" s="135"/>
      <c r="G67" s="135"/>
      <c r="H67" s="135"/>
      <c r="I67" s="135"/>
      <c r="J67" s="135"/>
      <c r="K67" s="135"/>
      <c r="L67" s="135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5" t="s">
        <v>15</v>
      </c>
      <c r="C70" s="245"/>
      <c r="D70" s="245"/>
      <c r="E70" s="245"/>
      <c r="F70" s="245"/>
      <c r="G70" s="15"/>
      <c r="H70" s="15"/>
      <c r="I70" s="15"/>
      <c r="J70" s="8" t="s">
        <v>14</v>
      </c>
    </row>
  </sheetData>
  <mergeCells count="19"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46" t="s">
        <v>193</v>
      </c>
      <c r="M1" s="267"/>
      <c r="N1" s="267"/>
      <c r="O1" s="267"/>
      <c r="P1" s="267"/>
      <c r="Q1" s="267"/>
      <c r="R1" s="267"/>
    </row>
    <row r="2" spans="1:18" ht="39" customHeight="1">
      <c r="A2" s="268" t="s">
        <v>196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</row>
    <row r="3" spans="1:18" ht="63" customHeight="1">
      <c r="A3" s="250" t="s">
        <v>9</v>
      </c>
      <c r="B3" s="250" t="s">
        <v>18</v>
      </c>
      <c r="C3" s="250" t="s">
        <v>11</v>
      </c>
      <c r="D3" s="250" t="s">
        <v>192</v>
      </c>
      <c r="E3" s="271" t="s">
        <v>191</v>
      </c>
      <c r="F3" s="272"/>
      <c r="G3" s="273"/>
      <c r="H3" s="271" t="s">
        <v>306</v>
      </c>
      <c r="I3" s="272"/>
      <c r="J3" s="272"/>
      <c r="K3" s="272"/>
      <c r="L3" s="272"/>
      <c r="M3" s="272"/>
      <c r="N3" s="272"/>
      <c r="O3" s="273"/>
      <c r="P3" s="271" t="s">
        <v>35</v>
      </c>
      <c r="Q3" s="273"/>
      <c r="R3" s="250" t="s">
        <v>190</v>
      </c>
    </row>
    <row r="4" spans="1:18" ht="42.75" customHeight="1">
      <c r="A4" s="270"/>
      <c r="B4" s="270"/>
      <c r="C4" s="270"/>
      <c r="D4" s="270"/>
      <c r="E4" s="102">
        <v>2014</v>
      </c>
      <c r="F4" s="244">
        <v>2015</v>
      </c>
      <c r="G4" s="244"/>
      <c r="H4" s="271" t="s">
        <v>157</v>
      </c>
      <c r="I4" s="273"/>
      <c r="J4" s="271" t="s">
        <v>158</v>
      </c>
      <c r="K4" s="273"/>
      <c r="L4" s="271" t="s">
        <v>159</v>
      </c>
      <c r="M4" s="273"/>
      <c r="N4" s="271" t="s">
        <v>152</v>
      </c>
      <c r="O4" s="273"/>
      <c r="P4" s="250" t="s">
        <v>307</v>
      </c>
      <c r="Q4" s="250" t="s">
        <v>308</v>
      </c>
      <c r="R4" s="270"/>
    </row>
    <row r="5" spans="1:18">
      <c r="A5" s="251"/>
      <c r="B5" s="251"/>
      <c r="C5" s="251"/>
      <c r="D5" s="251"/>
      <c r="E5" s="102" t="s">
        <v>154</v>
      </c>
      <c r="F5" s="102" t="s">
        <v>153</v>
      </c>
      <c r="G5" s="102" t="s">
        <v>154</v>
      </c>
      <c r="H5" s="102" t="s">
        <v>153</v>
      </c>
      <c r="I5" s="102" t="s">
        <v>154</v>
      </c>
      <c r="J5" s="102" t="s">
        <v>153</v>
      </c>
      <c r="K5" s="102" t="s">
        <v>154</v>
      </c>
      <c r="L5" s="102" t="s">
        <v>153</v>
      </c>
      <c r="M5" s="102" t="s">
        <v>154</v>
      </c>
      <c r="N5" s="102" t="s">
        <v>153</v>
      </c>
      <c r="O5" s="102" t="s">
        <v>154</v>
      </c>
      <c r="P5" s="251"/>
      <c r="Q5" s="251"/>
      <c r="R5" s="251"/>
    </row>
    <row r="6" spans="1:18" ht="75" customHeight="1">
      <c r="A6" s="103" t="str">
        <f>'03.П1.Показатели'!A6</f>
        <v>1.</v>
      </c>
      <c r="B6" s="101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0"/>
      <c r="B7" s="274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2" t="s">
        <v>13</v>
      </c>
      <c r="D7" s="102" t="str">
        <f>'03.П1.Показатели'!D7</f>
        <v>Х</v>
      </c>
      <c r="E7" s="191">
        <f>'[1]03.П1.Показатели'!F7</f>
        <v>100</v>
      </c>
      <c r="F7" s="191">
        <f>'[1]03.П1.Показатели'!G7</f>
        <v>100</v>
      </c>
      <c r="G7" s="191">
        <f>F7</f>
        <v>100</v>
      </c>
      <c r="H7" s="191" t="s">
        <v>189</v>
      </c>
      <c r="I7" s="191">
        <v>100</v>
      </c>
      <c r="J7" s="191" t="s">
        <v>189</v>
      </c>
      <c r="K7" s="191">
        <v>100</v>
      </c>
      <c r="L7" s="191" t="s">
        <v>189</v>
      </c>
      <c r="M7" s="191" t="s">
        <v>189</v>
      </c>
      <c r="N7" s="191">
        <f>'[1]03.П1.Показатели'!H7</f>
        <v>100</v>
      </c>
      <c r="O7" s="191"/>
      <c r="P7" s="191">
        <f>'[1]03.П1.Показатели'!I7</f>
        <v>100</v>
      </c>
      <c r="Q7" s="191">
        <f>'[1]03.П1.Показатели'!J7</f>
        <v>100</v>
      </c>
      <c r="R7" s="157" t="s">
        <v>309</v>
      </c>
    </row>
    <row r="8" spans="1:18" ht="63.75" customHeight="1">
      <c r="A8" s="251"/>
      <c r="B8" s="274"/>
      <c r="C8" s="102" t="s">
        <v>71</v>
      </c>
      <c r="D8" s="157" t="str">
        <f>'03.П1.Показатели'!D8</f>
        <v>Х</v>
      </c>
      <c r="E8" s="191">
        <f>'[1]03.П1.Показатели'!F8</f>
        <v>159.85</v>
      </c>
      <c r="F8" s="191">
        <f>'[1]03.П1.Показатели'!G8</f>
        <v>170.26</v>
      </c>
      <c r="G8" s="32">
        <f>F8</f>
        <v>170.26</v>
      </c>
      <c r="H8" s="32" t="s">
        <v>189</v>
      </c>
      <c r="I8" s="32">
        <v>170.26</v>
      </c>
      <c r="J8" s="32" t="s">
        <v>189</v>
      </c>
      <c r="K8" s="32">
        <v>170.26</v>
      </c>
      <c r="L8" s="32" t="s">
        <v>189</v>
      </c>
      <c r="M8" s="32" t="s">
        <v>189</v>
      </c>
      <c r="N8" s="191">
        <f>'[1]03.П1.Показатели'!H8</f>
        <v>170.26</v>
      </c>
      <c r="O8" s="32"/>
      <c r="P8" s="191">
        <f>'[1]03.П1.Показатели'!I8</f>
        <v>170.26</v>
      </c>
      <c r="Q8" s="191">
        <f>'[1]03.П1.Показатели'!J8</f>
        <v>170.26</v>
      </c>
      <c r="R8" s="157" t="s">
        <v>309</v>
      </c>
    </row>
    <row r="9" spans="1:18" ht="63.75" customHeight="1">
      <c r="A9" s="155"/>
      <c r="B9" s="156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57" t="s">
        <v>71</v>
      </c>
      <c r="D9" s="157" t="str">
        <f>'03.П1.Показатели'!D9</f>
        <v>Х</v>
      </c>
      <c r="E9" s="191">
        <f>'[1]03.П1.Показатели'!F9</f>
        <v>100</v>
      </c>
      <c r="F9" s="191">
        <f>'[1]03.П1.Показатели'!G9</f>
        <v>100</v>
      </c>
      <c r="G9" s="32">
        <f>F9</f>
        <v>100</v>
      </c>
      <c r="H9" s="32" t="s">
        <v>189</v>
      </c>
      <c r="I9" s="32">
        <v>100</v>
      </c>
      <c r="J9" s="32" t="s">
        <v>189</v>
      </c>
      <c r="K9" s="32">
        <v>100</v>
      </c>
      <c r="L9" s="32" t="s">
        <v>189</v>
      </c>
      <c r="M9" s="32" t="s">
        <v>189</v>
      </c>
      <c r="N9" s="191">
        <f>'[1]03.П1.Показатели'!H9</f>
        <v>100</v>
      </c>
      <c r="O9" s="32"/>
      <c r="P9" s="191">
        <f>'[1]03.П1.Показатели'!I9</f>
        <v>100</v>
      </c>
      <c r="Q9" s="191">
        <f>'[1]03.П1.Показатели'!J9</f>
        <v>100</v>
      </c>
      <c r="R9" s="157" t="s">
        <v>309</v>
      </c>
    </row>
    <row r="10" spans="1:18" ht="45.75" customHeight="1">
      <c r="A10" s="103" t="str">
        <f>'03.П1.Показатели'!A10</f>
        <v>1.1.</v>
      </c>
      <c r="B10" s="101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3" t="str">
        <f>'03.П1.Показатели'!A11</f>
        <v>1.1.1.</v>
      </c>
      <c r="B11" s="101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3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3" t="str">
        <f>'03.П1.Показатели'!C12</f>
        <v>%</v>
      </c>
      <c r="D12" s="102">
        <f>'03.П1.Показатели'!D12</f>
        <v>0.2</v>
      </c>
      <c r="E12" s="32">
        <f>'[1]03.П1.Показатели'!F12</f>
        <v>1.7706437090298186</v>
      </c>
      <c r="F12" s="32">
        <f>'[1]03.П1.Показатели'!G12</f>
        <v>2.0737912670207219</v>
      </c>
      <c r="G12" s="32">
        <f>F12</f>
        <v>2.0737912670207219</v>
      </c>
      <c r="H12" s="32" t="s">
        <v>189</v>
      </c>
      <c r="I12" s="32" t="s">
        <v>189</v>
      </c>
      <c r="J12" s="32" t="s">
        <v>189</v>
      </c>
      <c r="K12" s="32" t="s">
        <v>189</v>
      </c>
      <c r="L12" s="32" t="s">
        <v>189</v>
      </c>
      <c r="M12" s="32" t="s">
        <v>189</v>
      </c>
      <c r="N12" s="192">
        <f>'[1]03.П1.Показатели'!H12</f>
        <v>2.09</v>
      </c>
      <c r="O12" s="192" t="s">
        <v>189</v>
      </c>
      <c r="P12" s="191">
        <f>'[1]03.П1.Показатели'!I12</f>
        <v>2.1</v>
      </c>
      <c r="Q12" s="191">
        <f>'[1]03.П1.Показатели'!J12</f>
        <v>2.15</v>
      </c>
      <c r="R12" s="157" t="s">
        <v>309</v>
      </c>
    </row>
    <row r="13" spans="1:18" ht="60">
      <c r="A13" s="158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58" t="str">
        <f>'03.П1.Показатели'!C13</f>
        <v>%</v>
      </c>
      <c r="D13" s="5">
        <f>'03.П1.Показатели'!D13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189</v>
      </c>
      <c r="I13" s="5" t="s">
        <v>189</v>
      </c>
      <c r="J13" s="5" t="s">
        <v>189</v>
      </c>
      <c r="K13" s="5" t="s">
        <v>189</v>
      </c>
      <c r="L13" s="5" t="s">
        <v>189</v>
      </c>
      <c r="M13" s="5" t="s">
        <v>189</v>
      </c>
      <c r="N13" s="173">
        <f>'[1]03.П1.Показатели'!H13</f>
        <v>75.294117647058826</v>
      </c>
      <c r="O13" s="173" t="s">
        <v>189</v>
      </c>
      <c r="P13" s="5">
        <f>'[1]03.П1.Показатели'!I13</f>
        <v>78.235294117647058</v>
      </c>
      <c r="Q13" s="5">
        <f>'[1]03.П1.Показатели'!J13</f>
        <v>81.17647058823529</v>
      </c>
      <c r="R13" s="157" t="s">
        <v>309</v>
      </c>
    </row>
    <row r="14" spans="1:18" ht="42.75">
      <c r="A14" s="103" t="str">
        <f>'03.П1.Показатели'!A14</f>
        <v>1.2.</v>
      </c>
      <c r="B14" s="101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3" t="str">
        <f>'03.П1.Показатели'!A15</f>
        <v>1.2.1.</v>
      </c>
      <c r="B15" s="101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3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3" t="str">
        <f>'03.П1.Показатели'!C16</f>
        <v>%</v>
      </c>
      <c r="D16" s="102">
        <f>'03.П1.Показатели'!D16</f>
        <v>0.15</v>
      </c>
      <c r="E16" s="191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191" t="s">
        <v>189</v>
      </c>
      <c r="I16" s="191" t="s">
        <v>189</v>
      </c>
      <c r="J16" s="191" t="s">
        <v>189</v>
      </c>
      <c r="K16" s="191" t="s">
        <v>189</v>
      </c>
      <c r="L16" s="191" t="s">
        <v>189</v>
      </c>
      <c r="M16" s="191" t="s">
        <v>189</v>
      </c>
      <c r="N16" s="5">
        <f>'[1]03.П1.Показатели'!H16</f>
        <v>52.941176470588232</v>
      </c>
      <c r="O16" s="191"/>
      <c r="P16" s="191">
        <f>'[1]03.П1.Показатели'!I16</f>
        <v>80</v>
      </c>
      <c r="Q16" s="191">
        <f>'[1]03.П1.Показатели'!J16</f>
        <v>100</v>
      </c>
      <c r="R16" s="157" t="s">
        <v>309</v>
      </c>
    </row>
    <row r="17" spans="1:18" ht="30">
      <c r="A17" s="158"/>
      <c r="B17" s="19" t="str">
        <f>'03.П1.Показатели'!B17</f>
        <v>Количество совершенных ДТП с пострадавшими, не более</v>
      </c>
      <c r="C17" s="158" t="str">
        <f>'03.П1.Показатели'!C17</f>
        <v>ед.</v>
      </c>
      <c r="D17" s="157">
        <f>'03.П1.Показатели'!D17</f>
        <v>0.15</v>
      </c>
      <c r="E17" s="191">
        <f>'[1]03.П1.Показатели'!F17</f>
        <v>70</v>
      </c>
      <c r="F17" s="174">
        <f>'[1]03.П1.Показатели'!G17</f>
        <v>80</v>
      </c>
      <c r="G17" s="174">
        <f>F17</f>
        <v>80</v>
      </c>
      <c r="H17" s="174" t="s">
        <v>189</v>
      </c>
      <c r="I17" s="174">
        <v>7</v>
      </c>
      <c r="J17" s="174" t="s">
        <v>189</v>
      </c>
      <c r="K17" s="174">
        <v>16</v>
      </c>
      <c r="L17" s="174" t="s">
        <v>189</v>
      </c>
      <c r="M17" s="174" t="s">
        <v>189</v>
      </c>
      <c r="N17" s="174">
        <f>'[1]03.П1.Показатели'!H17</f>
        <v>80</v>
      </c>
      <c r="O17" s="191"/>
      <c r="P17" s="191">
        <f>'[1]03.П1.Показатели'!I17</f>
        <v>80</v>
      </c>
      <c r="Q17" s="191">
        <f>'[1]03.П1.Показатели'!J17</f>
        <v>80</v>
      </c>
      <c r="R17" s="157" t="s">
        <v>309</v>
      </c>
    </row>
    <row r="18" spans="1:18" ht="57">
      <c r="A18" s="103" t="str">
        <f>'03.П1.Показатели'!A18</f>
        <v>1.3.</v>
      </c>
      <c r="B18" s="101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3" t="str">
        <f>'03.П1.Показатели'!A19</f>
        <v>1.3.1.</v>
      </c>
      <c r="B19" s="101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2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2" t="str">
        <f>'03.П1.Показатели'!C20</f>
        <v>%</v>
      </c>
      <c r="D20" s="102">
        <f>'03.П1.Показатели'!D20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189</v>
      </c>
      <c r="I20" s="191">
        <v>0</v>
      </c>
      <c r="J20" s="191" t="s">
        <v>189</v>
      </c>
      <c r="K20" s="191">
        <v>0</v>
      </c>
      <c r="L20" s="191" t="s">
        <v>189</v>
      </c>
      <c r="M20" s="191" t="s">
        <v>189</v>
      </c>
      <c r="N20" s="5">
        <f>'[1]03.П1.Показатели'!H20</f>
        <v>0</v>
      </c>
      <c r="O20" s="191"/>
      <c r="P20" s="191">
        <f>'[1]03.П1.Показатели'!I20</f>
        <v>0</v>
      </c>
      <c r="Q20" s="191">
        <f>'[1]03.П1.Показатели'!J20</f>
        <v>0</v>
      </c>
      <c r="R20" s="157" t="s">
        <v>309</v>
      </c>
    </row>
    <row r="21" spans="1:18" ht="28.5">
      <c r="A21" s="157"/>
      <c r="B21" s="20" t="str">
        <f>'03.П1.Показатели'!B21</f>
        <v>Объем субсидий на 1 перевезенного пассажира</v>
      </c>
      <c r="C21" s="157" t="str">
        <f>'03.П1.Показатели'!C21</f>
        <v>руб/пасс</v>
      </c>
      <c r="D21" s="157">
        <f>'03.П1.Показатели'!D21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189</v>
      </c>
      <c r="I21" s="191" t="s">
        <v>189</v>
      </c>
      <c r="J21" s="191" t="s">
        <v>189</v>
      </c>
      <c r="K21" s="191" t="s">
        <v>189</v>
      </c>
      <c r="L21" s="191" t="s">
        <v>189</v>
      </c>
      <c r="M21" s="191" t="s">
        <v>189</v>
      </c>
      <c r="N21" s="5">
        <f>'[1]03.П1.Показатели'!H21</f>
        <v>6.51</v>
      </c>
      <c r="O21" s="191"/>
      <c r="P21" s="191">
        <f>'[1]03.П1.Показатели'!I21</f>
        <v>6.83</v>
      </c>
      <c r="Q21" s="191">
        <f>'[1]03.П1.Показатели'!J21</f>
        <v>6.92</v>
      </c>
      <c r="R21" s="157" t="s">
        <v>309</v>
      </c>
    </row>
    <row r="22" spans="1:18" ht="28.5">
      <c r="A22" s="103" t="str">
        <f>'03.П1.Показатели'!A22</f>
        <v>1.4.</v>
      </c>
      <c r="B22" s="101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3" t="str">
        <f>'03.П1.Показатели'!A23</f>
        <v>1.4.1.</v>
      </c>
      <c r="B23" s="101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2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57" t="str">
        <f>'03.П1.Показатели'!C24</f>
        <v>%</v>
      </c>
      <c r="D24" s="157">
        <f>'03.П1.Показатели'!D24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189</v>
      </c>
      <c r="I24" s="191">
        <v>100</v>
      </c>
      <c r="J24" s="191" t="s">
        <v>189</v>
      </c>
      <c r="K24" s="191">
        <v>100</v>
      </c>
      <c r="L24" s="191" t="s">
        <v>189</v>
      </c>
      <c r="M24" s="191" t="s">
        <v>189</v>
      </c>
      <c r="N24" s="5">
        <f>'[1]03.П1.Показатели'!H24</f>
        <v>100</v>
      </c>
      <c r="O24" s="191"/>
      <c r="P24" s="191">
        <f>'[1]03.П1.Показатели'!I24</f>
        <v>100</v>
      </c>
      <c r="Q24" s="191">
        <f>'[1]03.П1.Показатели'!J24</f>
        <v>100</v>
      </c>
      <c r="R24" s="157" t="s">
        <v>309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5" t="s">
        <v>15</v>
      </c>
      <c r="C27" s="245"/>
      <c r="D27" s="15"/>
      <c r="E27" s="15"/>
      <c r="F27" s="15"/>
      <c r="G27" s="15"/>
      <c r="H27" s="15"/>
      <c r="I27" s="15"/>
      <c r="J27" s="15"/>
      <c r="K27" s="15"/>
      <c r="L27" s="275" t="s">
        <v>160</v>
      </c>
      <c r="M27" s="275"/>
      <c r="N27" s="275"/>
      <c r="O27" s="275"/>
      <c r="P27" s="275"/>
      <c r="Q27" s="275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7" customWidth="1"/>
    <col min="2" max="2" width="59.7109375" style="201" customWidth="1"/>
    <col min="3" max="3" width="6.7109375" style="178" bestFit="1" customWidth="1"/>
    <col min="4" max="5" width="4.7109375" style="178" bestFit="1" customWidth="1"/>
    <col min="6" max="6" width="12" style="178" customWidth="1"/>
    <col min="7" max="7" width="5.5703125" style="178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01" bestFit="1" customWidth="1"/>
    <col min="24" max="24" width="19" style="201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179"/>
      <c r="T1" s="287" t="s">
        <v>155</v>
      </c>
      <c r="U1" s="287"/>
      <c r="V1" s="287"/>
      <c r="W1" s="287"/>
      <c r="X1" s="287"/>
    </row>
    <row r="2" spans="1:24" ht="75" customHeight="1">
      <c r="B2" s="283" t="s">
        <v>194</v>
      </c>
      <c r="C2" s="283"/>
      <c r="D2" s="283"/>
      <c r="E2" s="283"/>
      <c r="F2" s="283"/>
      <c r="G2" s="283"/>
      <c r="H2" s="283"/>
      <c r="I2" s="283"/>
      <c r="J2" s="283"/>
      <c r="K2" s="283"/>
      <c r="L2" s="283" t="s">
        <v>185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</row>
    <row r="3" spans="1:24" ht="15" customHeight="1">
      <c r="A3" s="277" t="s">
        <v>161</v>
      </c>
      <c r="B3" s="277" t="s">
        <v>162</v>
      </c>
      <c r="C3" s="285" t="s">
        <v>0</v>
      </c>
      <c r="D3" s="285"/>
      <c r="E3" s="285"/>
      <c r="F3" s="285"/>
      <c r="G3" s="285"/>
      <c r="H3" s="284" t="s">
        <v>94</v>
      </c>
      <c r="I3" s="284"/>
      <c r="J3" s="284"/>
      <c r="K3" s="284"/>
      <c r="L3" s="277" t="s">
        <v>151</v>
      </c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 t="s">
        <v>156</v>
      </c>
    </row>
    <row r="4" spans="1:24" ht="15" customHeight="1">
      <c r="A4" s="277"/>
      <c r="B4" s="277"/>
      <c r="C4" s="285"/>
      <c r="D4" s="285"/>
      <c r="E4" s="285"/>
      <c r="F4" s="285"/>
      <c r="G4" s="285"/>
      <c r="H4" s="284"/>
      <c r="I4" s="284"/>
      <c r="J4" s="284"/>
      <c r="K4" s="284"/>
      <c r="L4" s="284" t="s">
        <v>294</v>
      </c>
      <c r="M4" s="284"/>
      <c r="N4" s="277" t="s">
        <v>295</v>
      </c>
      <c r="O4" s="277"/>
      <c r="P4" s="277"/>
      <c r="Q4" s="277"/>
      <c r="R4" s="277"/>
      <c r="S4" s="277"/>
      <c r="T4" s="277"/>
      <c r="U4" s="277"/>
      <c r="V4" s="277" t="s">
        <v>35</v>
      </c>
      <c r="W4" s="277"/>
      <c r="X4" s="277"/>
    </row>
    <row r="5" spans="1:24" ht="15" customHeight="1">
      <c r="A5" s="277"/>
      <c r="B5" s="277"/>
      <c r="C5" s="285"/>
      <c r="D5" s="285"/>
      <c r="E5" s="285"/>
      <c r="F5" s="285"/>
      <c r="G5" s="285"/>
      <c r="H5" s="284"/>
      <c r="I5" s="284"/>
      <c r="J5" s="284"/>
      <c r="K5" s="284"/>
      <c r="L5" s="284"/>
      <c r="M5" s="284"/>
      <c r="N5" s="288" t="s">
        <v>157</v>
      </c>
      <c r="O5" s="288"/>
      <c r="P5" s="288" t="s">
        <v>158</v>
      </c>
      <c r="Q5" s="288"/>
      <c r="R5" s="288" t="s">
        <v>159</v>
      </c>
      <c r="S5" s="288"/>
      <c r="T5" s="282" t="s">
        <v>152</v>
      </c>
      <c r="U5" s="282"/>
      <c r="V5" s="277"/>
      <c r="W5" s="277"/>
      <c r="X5" s="277"/>
    </row>
    <row r="6" spans="1:24" ht="30">
      <c r="A6" s="277"/>
      <c r="B6" s="277"/>
      <c r="C6" s="198" t="s">
        <v>1</v>
      </c>
      <c r="D6" s="198" t="s">
        <v>198</v>
      </c>
      <c r="E6" s="198" t="s">
        <v>199</v>
      </c>
      <c r="F6" s="198" t="s">
        <v>2</v>
      </c>
      <c r="G6" s="198" t="s">
        <v>3</v>
      </c>
      <c r="H6" s="204">
        <v>2017</v>
      </c>
      <c r="I6" s="204">
        <v>2018</v>
      </c>
      <c r="J6" s="204">
        <v>2019</v>
      </c>
      <c r="K6" s="197" t="s">
        <v>4</v>
      </c>
      <c r="L6" s="197" t="s">
        <v>153</v>
      </c>
      <c r="M6" s="197" t="s">
        <v>154</v>
      </c>
      <c r="N6" s="197" t="s">
        <v>153</v>
      </c>
      <c r="O6" s="197" t="s">
        <v>154</v>
      </c>
      <c r="P6" s="197" t="s">
        <v>153</v>
      </c>
      <c r="Q6" s="197" t="s">
        <v>154</v>
      </c>
      <c r="R6" s="197" t="s">
        <v>153</v>
      </c>
      <c r="S6" s="197" t="s">
        <v>154</v>
      </c>
      <c r="T6" s="197" t="s">
        <v>153</v>
      </c>
      <c r="U6" s="197" t="s">
        <v>154</v>
      </c>
      <c r="V6" s="196" t="s">
        <v>187</v>
      </c>
      <c r="W6" s="196" t="s">
        <v>188</v>
      </c>
      <c r="X6" s="277"/>
    </row>
    <row r="7" spans="1:24" ht="42.75">
      <c r="A7" s="74" t="s">
        <v>53</v>
      </c>
      <c r="B7" s="74" t="s">
        <v>163</v>
      </c>
      <c r="C7" s="180" t="s">
        <v>5</v>
      </c>
      <c r="D7" s="180" t="str">
        <f>C7</f>
        <v>Х</v>
      </c>
      <c r="E7" s="180" t="str">
        <f>D7</f>
        <v>Х</v>
      </c>
      <c r="F7" s="181">
        <v>1200000000</v>
      </c>
      <c r="G7" s="180" t="s">
        <v>134</v>
      </c>
      <c r="H7" s="85">
        <f>H8+H40+H54+H65</f>
        <v>415797192</v>
      </c>
      <c r="I7" s="85">
        <f>I8+I40+I54+I65</f>
        <v>264373956</v>
      </c>
      <c r="J7" s="85">
        <f>J8+J40+J54+J65</f>
        <v>264373956</v>
      </c>
      <c r="K7" s="85">
        <f>K8+K40+K54+K65</f>
        <v>944545104</v>
      </c>
      <c r="L7" s="85">
        <v>416864972.76999998</v>
      </c>
      <c r="M7" s="85">
        <v>414831668.69</v>
      </c>
      <c r="N7" s="182" t="e">
        <f>N8+N40+N54+N65</f>
        <v>#REF!</v>
      </c>
      <c r="O7" s="182" t="e">
        <f>O8+O40+O54+O65</f>
        <v>#REF!</v>
      </c>
      <c r="P7" s="182" t="e">
        <f>P8+P40+P54+P65</f>
        <v>#REF!</v>
      </c>
      <c r="Q7" s="182" t="e">
        <f>Q8+Q40+Q54+Q65</f>
        <v>#REF!</v>
      </c>
      <c r="R7" s="182" t="e">
        <f>R8+R40+R54+R65</f>
        <v>#REF!</v>
      </c>
      <c r="S7" s="182"/>
      <c r="T7" s="182" t="e">
        <f>T8+T40+T54+T65</f>
        <v>#REF!</v>
      </c>
      <c r="U7" s="182"/>
      <c r="V7" s="182" t="e">
        <f>V8+V40+V54+V65</f>
        <v>#REF!</v>
      </c>
      <c r="W7" s="182" t="e">
        <f>W8+W40+W54+W65</f>
        <v>#REF!</v>
      </c>
      <c r="X7" s="196"/>
    </row>
    <row r="8" spans="1:24" ht="28.5">
      <c r="A8" s="86" t="s">
        <v>6</v>
      </c>
      <c r="B8" s="74" t="s">
        <v>80</v>
      </c>
      <c r="C8" s="180" t="s">
        <v>5</v>
      </c>
      <c r="D8" s="180" t="str">
        <f>C8</f>
        <v>Х</v>
      </c>
      <c r="E8" s="180" t="str">
        <f>D8</f>
        <v>Х</v>
      </c>
      <c r="F8" s="180">
        <v>1210000000</v>
      </c>
      <c r="G8" s="180" t="s">
        <v>134</v>
      </c>
      <c r="H8" s="85">
        <f>SUM(H10:H39)/2</f>
        <v>179420075</v>
      </c>
      <c r="I8" s="85">
        <f t="shared" ref="I8:K8" si="0">SUM(I10:I39)/2</f>
        <v>83496839</v>
      </c>
      <c r="J8" s="85">
        <f t="shared" si="0"/>
        <v>83496839</v>
      </c>
      <c r="K8" s="85">
        <f t="shared" si="0"/>
        <v>346413753</v>
      </c>
      <c r="L8" s="85">
        <v>201403294.81</v>
      </c>
      <c r="M8" s="85">
        <v>201307588.09999999</v>
      </c>
      <c r="N8" s="182" t="e">
        <f>#REF!+N10+N13+N22+N25+N28+#REF!+#REF!+N34+N37+#REF!+#REF!</f>
        <v>#REF!</v>
      </c>
      <c r="O8" s="182" t="e">
        <f>#REF!+O10+O13+O22+O25+O28+#REF!+#REF!+O34+O37+#REF!+#REF!</f>
        <v>#REF!</v>
      </c>
      <c r="P8" s="182" t="e">
        <f>#REF!+P10+P13+P22+P25+P28+#REF!+#REF!+P34+P37+#REF!+#REF!</f>
        <v>#REF!</v>
      </c>
      <c r="Q8" s="182" t="e">
        <f>#REF!+Q10+Q13+Q22+Q25+Q28+#REF!+#REF!+Q34+Q37+#REF!+#REF!+#REF!</f>
        <v>#REF!</v>
      </c>
      <c r="R8" s="182" t="e">
        <f>#REF!+R10+R13+R22+R25+R28+#REF!+#REF!+R34+R37+#REF!+#REF!</f>
        <v>#REF!</v>
      </c>
      <c r="S8" s="182"/>
      <c r="T8" s="182" t="e">
        <f>#REF!+T10+T13+T22+T25+T28+#REF!+#REF!+T34+T37+#REF!+#REF!</f>
        <v>#REF!</v>
      </c>
      <c r="U8" s="182"/>
      <c r="V8" s="182" t="e">
        <f>#REF!+V10+V13+V22+V25+V28+#REF!+#REF!+V34+V37+#REF!+#REF!</f>
        <v>#REF!</v>
      </c>
      <c r="W8" s="182" t="e">
        <f>#REF!+W10+W13+W22+W25+W28+#REF!+#REF!+W34+W37+#REF!+#REF!</f>
        <v>#REF!</v>
      </c>
      <c r="X8" s="79"/>
    </row>
    <row r="9" spans="1:24" s="231" customFormat="1" hidden="1">
      <c r="A9" s="224"/>
      <c r="B9" s="225" t="s">
        <v>336</v>
      </c>
      <c r="C9" s="226"/>
      <c r="D9" s="226"/>
      <c r="E9" s="226"/>
      <c r="F9" s="226"/>
      <c r="G9" s="226"/>
      <c r="H9" s="227">
        <f>'ПР3. 10.ПП1.Дороги.2.Мер.'!H19</f>
        <v>179420075</v>
      </c>
      <c r="I9" s="227">
        <f>'ПР3. 10.ПП1.Дороги.2.Мер.'!I19</f>
        <v>83496839</v>
      </c>
      <c r="J9" s="227">
        <f>'ПР3. 10.ПП1.Дороги.2.Мер.'!J19</f>
        <v>83496839</v>
      </c>
      <c r="K9" s="227">
        <f>'ПР3. 10.ПП1.Дороги.2.Мер.'!K19</f>
        <v>346413753</v>
      </c>
      <c r="L9" s="228"/>
      <c r="M9" s="228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30"/>
    </row>
    <row r="10" spans="1:24" ht="74.25" customHeight="1">
      <c r="A10" s="278" t="s">
        <v>26</v>
      </c>
      <c r="B10" s="196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83" t="s">
        <v>134</v>
      </c>
      <c r="D10" s="183" t="s">
        <v>134</v>
      </c>
      <c r="E10" s="183" t="s">
        <v>134</v>
      </c>
      <c r="F10" s="183" t="str">
        <f>'ПР3. 10.ПП1.Дороги.2.Мер.'!F8</f>
        <v>12100S393А</v>
      </c>
      <c r="G10" s="183" t="s">
        <v>134</v>
      </c>
      <c r="H10" s="78">
        <f>H12</f>
        <v>83496839</v>
      </c>
      <c r="I10" s="78">
        <f t="shared" ref="I10:K10" si="1">I12</f>
        <v>83496839</v>
      </c>
      <c r="J10" s="78">
        <f t="shared" si="1"/>
        <v>83496839</v>
      </c>
      <c r="K10" s="78">
        <f t="shared" si="1"/>
        <v>250490517</v>
      </c>
      <c r="L10" s="78">
        <f>L12</f>
        <v>81765039.560000002</v>
      </c>
      <c r="M10" s="78">
        <f t="shared" ref="M10" si="2">M12</f>
        <v>81764169.560000002</v>
      </c>
      <c r="N10" s="78">
        <f>N12</f>
        <v>34100000</v>
      </c>
      <c r="O10" s="78">
        <f>O12</f>
        <v>34100000</v>
      </c>
      <c r="P10" s="78">
        <f>P12</f>
        <v>57346760.980000004</v>
      </c>
      <c r="Q10" s="78">
        <f>Q12</f>
        <v>57346760.979999997</v>
      </c>
      <c r="R10" s="78">
        <f>R12</f>
        <v>71243495.150000006</v>
      </c>
      <c r="S10" s="85"/>
      <c r="T10" s="78">
        <f>T12</f>
        <v>83496839</v>
      </c>
      <c r="U10" s="85"/>
      <c r="V10" s="78">
        <f>V12</f>
        <v>83496839</v>
      </c>
      <c r="W10" s="78">
        <f>W12</f>
        <v>83496839</v>
      </c>
      <c r="X10" s="276"/>
    </row>
    <row r="11" spans="1:24">
      <c r="A11" s="279"/>
      <c r="B11" s="152" t="s">
        <v>164</v>
      </c>
      <c r="C11" s="58"/>
      <c r="D11" s="184"/>
      <c r="E11" s="184"/>
      <c r="F11" s="184"/>
      <c r="G11" s="184"/>
      <c r="H11" s="48"/>
      <c r="I11" s="48"/>
      <c r="J11" s="48"/>
      <c r="K11" s="48"/>
      <c r="L11" s="48"/>
      <c r="M11" s="48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276"/>
    </row>
    <row r="12" spans="1:24">
      <c r="A12" s="280"/>
      <c r="B12" s="152" t="s">
        <v>57</v>
      </c>
      <c r="C12" s="58" t="str">
        <f>'ПР3. 10.ПП1.Дороги.2.Мер.'!C8</f>
        <v>009</v>
      </c>
      <c r="D12" s="58" t="str">
        <f>'ПР3. 10.ПП1.Дороги.2.Мер.'!D8</f>
        <v>04</v>
      </c>
      <c r="E12" s="58" t="str">
        <f>'ПР3. 10.ПП1.Дороги.2.Мер.'!E8</f>
        <v>09</v>
      </c>
      <c r="F12" s="58" t="str">
        <f>'ПР3. 10.ПП1.Дороги.2.Мер.'!F8</f>
        <v>12100S393А</v>
      </c>
      <c r="G12" s="58">
        <f>'ПР3. 10.ПП1.Дороги.2.Мер.'!G8</f>
        <v>244</v>
      </c>
      <c r="H12" s="48">
        <f>'ПР3. 10.ПП1.Дороги.2.Мер.'!H8</f>
        <v>83496839</v>
      </c>
      <c r="I12" s="48">
        <f>'ПР3. 10.ПП1.Дороги.2.Мер.'!I8</f>
        <v>83496839</v>
      </c>
      <c r="J12" s="48">
        <f>'ПР3. 10.ПП1.Дороги.2.Мер.'!J8</f>
        <v>83496839</v>
      </c>
      <c r="K12" s="48">
        <f>'ПР3. 10.ПП1.Дороги.2.Мер.'!K8</f>
        <v>250490517</v>
      </c>
      <c r="L12" s="48">
        <v>81765039.560000002</v>
      </c>
      <c r="M12" s="48">
        <v>81764169.560000002</v>
      </c>
      <c r="N12" s="48">
        <v>34100000</v>
      </c>
      <c r="O12" s="48">
        <v>34100000</v>
      </c>
      <c r="P12" s="48">
        <f>N12+23246760.98</f>
        <v>57346760.980000004</v>
      </c>
      <c r="Q12" s="48">
        <v>57346760.979999997</v>
      </c>
      <c r="R12" s="48">
        <f>P12+13896734.17</f>
        <v>71243495.150000006</v>
      </c>
      <c r="S12" s="48"/>
      <c r="T12" s="48">
        <f>H12</f>
        <v>83496839</v>
      </c>
      <c r="U12" s="48"/>
      <c r="V12" s="48">
        <f>'ПР3. 10.ПП1.Дороги.2.Мер.'!I8</f>
        <v>83496839</v>
      </c>
      <c r="W12" s="48">
        <f>'ПР3. 10.ПП1.Дороги.2.Мер.'!J8</f>
        <v>83496839</v>
      </c>
      <c r="X12" s="276"/>
    </row>
    <row r="13" spans="1:24" ht="45">
      <c r="A13" s="278" t="s">
        <v>27</v>
      </c>
      <c r="B13" s="196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85" t="s">
        <v>134</v>
      </c>
      <c r="D13" s="185" t="s">
        <v>134</v>
      </c>
      <c r="E13" s="185" t="s">
        <v>134</v>
      </c>
      <c r="F13" s="183">
        <f>F15</f>
        <v>1210000030</v>
      </c>
      <c r="G13" s="185" t="s">
        <v>134</v>
      </c>
      <c r="H13" s="78">
        <f>H15</f>
        <v>1750000</v>
      </c>
      <c r="I13" s="78">
        <f t="shared" ref="I13:J13" si="3">I15</f>
        <v>0</v>
      </c>
      <c r="J13" s="78">
        <f t="shared" si="3"/>
        <v>0</v>
      </c>
      <c r="K13" s="78">
        <f>K15</f>
        <v>1750000</v>
      </c>
      <c r="L13" s="78">
        <f>L15</f>
        <v>5000000</v>
      </c>
      <c r="M13" s="78">
        <f t="shared" ref="M13" si="4">M15</f>
        <v>4998730.0999999996</v>
      </c>
      <c r="N13" s="78">
        <f>N15</f>
        <v>0</v>
      </c>
      <c r="O13" s="78">
        <f>O15</f>
        <v>0</v>
      </c>
      <c r="P13" s="78">
        <f>P15</f>
        <v>0</v>
      </c>
      <c r="Q13" s="78">
        <f>Q15</f>
        <v>0</v>
      </c>
      <c r="R13" s="78">
        <f>R15</f>
        <v>5000</v>
      </c>
      <c r="S13" s="85"/>
      <c r="T13" s="78">
        <f>T15</f>
        <v>5000</v>
      </c>
      <c r="U13" s="85"/>
      <c r="V13" s="78">
        <f>V15</f>
        <v>0</v>
      </c>
      <c r="W13" s="78">
        <f>W15</f>
        <v>0</v>
      </c>
      <c r="X13" s="195"/>
    </row>
    <row r="14" spans="1:24">
      <c r="A14" s="279"/>
      <c r="B14" s="152" t="s">
        <v>164</v>
      </c>
      <c r="C14" s="58"/>
      <c r="D14" s="184"/>
      <c r="E14" s="184"/>
      <c r="F14" s="184"/>
      <c r="G14" s="184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195"/>
    </row>
    <row r="15" spans="1:24">
      <c r="A15" s="280"/>
      <c r="B15" s="152" t="s">
        <v>57</v>
      </c>
      <c r="C15" s="58" t="str">
        <f>'ПР3. 10.ПП1.Дороги.2.Мер.'!C10</f>
        <v>009</v>
      </c>
      <c r="D15" s="58" t="str">
        <f>'ПР3. 10.ПП1.Дороги.2.Мер.'!D10</f>
        <v>04</v>
      </c>
      <c r="E15" s="58" t="str">
        <f>'ПР3. 10.ПП1.Дороги.2.Мер.'!E10</f>
        <v>09</v>
      </c>
      <c r="F15" s="58">
        <f>'ПР3. 10.ПП1.Дороги.2.Мер.'!F10</f>
        <v>1210000030</v>
      </c>
      <c r="G15" s="58">
        <f>'ПР3. 10.ПП1.Дороги.2.Мер.'!G10</f>
        <v>414</v>
      </c>
      <c r="H15" s="48">
        <f>'ПР3. 10.ПП1.Дороги.2.Мер.'!H10</f>
        <v>1750000</v>
      </c>
      <c r="I15" s="48">
        <f>'ПР3. 10.ПП1.Дороги.2.Мер.'!I10</f>
        <v>0</v>
      </c>
      <c r="J15" s="48">
        <f>'ПР3. 10.ПП1.Дороги.2.Мер.'!J10</f>
        <v>0</v>
      </c>
      <c r="K15" s="48">
        <f>'ПР3. 10.ПП1.Дороги.2.Мер.'!K10</f>
        <v>1750000</v>
      </c>
      <c r="L15" s="48">
        <v>5000000</v>
      </c>
      <c r="M15" s="48">
        <v>4998730.0999999996</v>
      </c>
      <c r="N15" s="48">
        <v>0</v>
      </c>
      <c r="O15" s="48">
        <v>0</v>
      </c>
      <c r="P15" s="48">
        <v>0</v>
      </c>
      <c r="Q15" s="48">
        <v>0</v>
      </c>
      <c r="R15" s="48">
        <v>5000</v>
      </c>
      <c r="S15" s="48"/>
      <c r="T15" s="48">
        <f>R15</f>
        <v>5000</v>
      </c>
      <c r="U15" s="48"/>
      <c r="V15" s="48">
        <v>0</v>
      </c>
      <c r="W15" s="48">
        <v>0</v>
      </c>
      <c r="X15" s="195"/>
    </row>
    <row r="16" spans="1:24" ht="45">
      <c r="A16" s="278" t="s">
        <v>28</v>
      </c>
      <c r="B16" s="20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85" t="s">
        <v>134</v>
      </c>
      <c r="D16" s="185" t="s">
        <v>134</v>
      </c>
      <c r="E16" s="185" t="s">
        <v>134</v>
      </c>
      <c r="F16" s="183">
        <f>F18</f>
        <v>1210000050</v>
      </c>
      <c r="G16" s="185" t="s">
        <v>134</v>
      </c>
      <c r="H16" s="78">
        <f>H18</f>
        <v>3000000</v>
      </c>
      <c r="I16" s="78">
        <f t="shared" ref="I16:J16" si="5">I18</f>
        <v>0</v>
      </c>
      <c r="J16" s="78">
        <f t="shared" si="5"/>
        <v>0</v>
      </c>
      <c r="K16" s="78">
        <f>K18</f>
        <v>3000000</v>
      </c>
      <c r="L16" s="78">
        <f>L18</f>
        <v>5000000</v>
      </c>
      <c r="M16" s="78">
        <f t="shared" ref="M16" si="6">M18</f>
        <v>4998730.0999999996</v>
      </c>
      <c r="N16" s="78">
        <f>N18</f>
        <v>0</v>
      </c>
      <c r="O16" s="78">
        <f>O18</f>
        <v>0</v>
      </c>
      <c r="P16" s="78">
        <f>P18</f>
        <v>0</v>
      </c>
      <c r="Q16" s="78">
        <f>Q18</f>
        <v>0</v>
      </c>
      <c r="R16" s="78">
        <f>R18</f>
        <v>5000</v>
      </c>
      <c r="S16" s="85"/>
      <c r="T16" s="78">
        <f>T18</f>
        <v>5000</v>
      </c>
      <c r="U16" s="85"/>
      <c r="V16" s="78">
        <f>V18</f>
        <v>0</v>
      </c>
      <c r="W16" s="78">
        <f>W18</f>
        <v>0</v>
      </c>
      <c r="X16" s="206"/>
    </row>
    <row r="17" spans="1:24">
      <c r="A17" s="279"/>
      <c r="B17" s="152" t="s">
        <v>164</v>
      </c>
      <c r="C17" s="58"/>
      <c r="D17" s="184"/>
      <c r="E17" s="184"/>
      <c r="F17" s="184"/>
      <c r="G17" s="184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206"/>
    </row>
    <row r="18" spans="1:24">
      <c r="A18" s="280"/>
      <c r="B18" s="152" t="s">
        <v>57</v>
      </c>
      <c r="C18" s="58" t="str">
        <f>'ПР3. 10.ПП1.Дороги.2.Мер.'!C11</f>
        <v>009</v>
      </c>
      <c r="D18" s="58" t="str">
        <f>'ПР3. 10.ПП1.Дороги.2.Мер.'!D11</f>
        <v>04</v>
      </c>
      <c r="E18" s="58" t="str">
        <f>'ПР3. 10.ПП1.Дороги.2.Мер.'!E11</f>
        <v>09</v>
      </c>
      <c r="F18" s="58">
        <f>'ПР3. 10.ПП1.Дороги.2.Мер.'!F11</f>
        <v>1210000050</v>
      </c>
      <c r="G18" s="58">
        <f>'ПР3. 10.ПП1.Дороги.2.Мер.'!G11</f>
        <v>414</v>
      </c>
      <c r="H18" s="48">
        <f>'ПР3. 10.ПП1.Дороги.2.Мер.'!H11</f>
        <v>3000000</v>
      </c>
      <c r="I18" s="48">
        <f>'ПР3. 10.ПП1.Дороги.2.Мер.'!I11</f>
        <v>0</v>
      </c>
      <c r="J18" s="48">
        <f>'ПР3. 10.ПП1.Дороги.2.Мер.'!J11</f>
        <v>0</v>
      </c>
      <c r="K18" s="48">
        <f>'ПР3. 10.ПП1.Дороги.2.Мер.'!K11</f>
        <v>3000000</v>
      </c>
      <c r="L18" s="48">
        <v>5000000</v>
      </c>
      <c r="M18" s="48">
        <v>4998730.0999999996</v>
      </c>
      <c r="N18" s="48">
        <v>0</v>
      </c>
      <c r="O18" s="48">
        <v>0</v>
      </c>
      <c r="P18" s="48">
        <v>0</v>
      </c>
      <c r="Q18" s="48">
        <v>0</v>
      </c>
      <c r="R18" s="48">
        <v>5000</v>
      </c>
      <c r="S18" s="48"/>
      <c r="T18" s="48">
        <f>R18</f>
        <v>5000</v>
      </c>
      <c r="U18" s="48"/>
      <c r="V18" s="48">
        <v>0</v>
      </c>
      <c r="W18" s="48">
        <v>0</v>
      </c>
      <c r="X18" s="206"/>
    </row>
    <row r="19" spans="1:24" ht="30">
      <c r="A19" s="278" t="s">
        <v>96</v>
      </c>
      <c r="B19" s="196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85" t="s">
        <v>134</v>
      </c>
      <c r="D19" s="185" t="s">
        <v>134</v>
      </c>
      <c r="E19" s="185" t="s">
        <v>134</v>
      </c>
      <c r="F19" s="183">
        <f>F21</f>
        <v>1210000060</v>
      </c>
      <c r="G19" s="185" t="s">
        <v>134</v>
      </c>
      <c r="H19" s="78">
        <f>H21</f>
        <v>1450000</v>
      </c>
      <c r="I19" s="78">
        <f t="shared" ref="I19:J19" si="7">I21</f>
        <v>0</v>
      </c>
      <c r="J19" s="78">
        <f t="shared" si="7"/>
        <v>0</v>
      </c>
      <c r="K19" s="78">
        <f>K21</f>
        <v>1450000</v>
      </c>
      <c r="L19" s="78">
        <f>L21</f>
        <v>5000000</v>
      </c>
      <c r="M19" s="78">
        <f t="shared" ref="M19" si="8">M21</f>
        <v>4998730.0999999996</v>
      </c>
      <c r="N19" s="78">
        <f>N21</f>
        <v>0</v>
      </c>
      <c r="O19" s="78">
        <f>O21</f>
        <v>0</v>
      </c>
      <c r="P19" s="78">
        <f>P21</f>
        <v>0</v>
      </c>
      <c r="Q19" s="78">
        <f>Q21</f>
        <v>0</v>
      </c>
      <c r="R19" s="78">
        <f>R21</f>
        <v>5000</v>
      </c>
      <c r="S19" s="85"/>
      <c r="T19" s="78">
        <f>T21</f>
        <v>5000</v>
      </c>
      <c r="U19" s="85"/>
      <c r="V19" s="78">
        <f>V21</f>
        <v>0</v>
      </c>
      <c r="W19" s="78">
        <f>W21</f>
        <v>0</v>
      </c>
      <c r="X19" s="195"/>
    </row>
    <row r="20" spans="1:24">
      <c r="A20" s="279"/>
      <c r="B20" s="152" t="s">
        <v>164</v>
      </c>
      <c r="C20" s="58"/>
      <c r="D20" s="184"/>
      <c r="E20" s="184"/>
      <c r="F20" s="184"/>
      <c r="G20" s="184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195"/>
    </row>
    <row r="21" spans="1:24">
      <c r="A21" s="280"/>
      <c r="B21" s="152" t="s">
        <v>57</v>
      </c>
      <c r="C21" s="58" t="str">
        <f>'ПР3. 10.ПП1.Дороги.2.Мер.'!C12</f>
        <v>009</v>
      </c>
      <c r="D21" s="58" t="str">
        <f>'ПР3. 10.ПП1.Дороги.2.Мер.'!D12</f>
        <v>04</v>
      </c>
      <c r="E21" s="58" t="str">
        <f>'ПР3. 10.ПП1.Дороги.2.Мер.'!E12</f>
        <v>09</v>
      </c>
      <c r="F21" s="58">
        <f>'ПР3. 10.ПП1.Дороги.2.Мер.'!F12</f>
        <v>1210000060</v>
      </c>
      <c r="G21" s="58">
        <f>'ПР3. 10.ПП1.Дороги.2.Мер.'!G12</f>
        <v>244</v>
      </c>
      <c r="H21" s="48">
        <f>'ПР3. 10.ПП1.Дороги.2.Мер.'!H12</f>
        <v>1450000</v>
      </c>
      <c r="I21" s="48">
        <f>'ПР3. 10.ПП1.Дороги.2.Мер.'!I12</f>
        <v>0</v>
      </c>
      <c r="J21" s="48">
        <f>'ПР3. 10.ПП1.Дороги.2.Мер.'!J12</f>
        <v>0</v>
      </c>
      <c r="K21" s="48">
        <f>'ПР3. 10.ПП1.Дороги.2.Мер.'!K12</f>
        <v>1450000</v>
      </c>
      <c r="L21" s="48">
        <v>5000000</v>
      </c>
      <c r="M21" s="48">
        <v>4998730.0999999996</v>
      </c>
      <c r="N21" s="48">
        <v>0</v>
      </c>
      <c r="O21" s="48">
        <v>0</v>
      </c>
      <c r="P21" s="48">
        <v>0</v>
      </c>
      <c r="Q21" s="48">
        <v>0</v>
      </c>
      <c r="R21" s="48">
        <v>5000</v>
      </c>
      <c r="S21" s="48"/>
      <c r="T21" s="48">
        <f>R21</f>
        <v>5000</v>
      </c>
      <c r="U21" s="48"/>
      <c r="V21" s="48">
        <v>0</v>
      </c>
      <c r="W21" s="48">
        <v>0</v>
      </c>
      <c r="X21" s="195"/>
    </row>
    <row r="22" spans="1:24" ht="30">
      <c r="A22" s="278" t="s">
        <v>113</v>
      </c>
      <c r="B22" s="196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85" t="s">
        <v>134</v>
      </c>
      <c r="D22" s="185" t="s">
        <v>134</v>
      </c>
      <c r="E22" s="185" t="s">
        <v>134</v>
      </c>
      <c r="F22" s="183">
        <f>F24</f>
        <v>1210000070</v>
      </c>
      <c r="G22" s="185" t="s">
        <v>134</v>
      </c>
      <c r="H22" s="78">
        <f>H24</f>
        <v>5000000</v>
      </c>
      <c r="I22" s="78">
        <f t="shared" ref="I22:J22" si="9">I24</f>
        <v>0</v>
      </c>
      <c r="J22" s="78">
        <f t="shared" si="9"/>
        <v>0</v>
      </c>
      <c r="K22" s="78">
        <f>K24</f>
        <v>5000000</v>
      </c>
      <c r="L22" s="78">
        <f>L24</f>
        <v>10000000</v>
      </c>
      <c r="M22" s="78">
        <f t="shared" ref="M22" si="10">M24</f>
        <v>9950000</v>
      </c>
      <c r="N22" s="78">
        <f>N24</f>
        <v>0</v>
      </c>
      <c r="O22" s="78">
        <f t="shared" ref="O22:W22" si="11">O24</f>
        <v>0</v>
      </c>
      <c r="P22" s="78">
        <f t="shared" si="11"/>
        <v>0</v>
      </c>
      <c r="Q22" s="78">
        <f t="shared" si="11"/>
        <v>0</v>
      </c>
      <c r="R22" s="78">
        <f t="shared" si="11"/>
        <v>5000000</v>
      </c>
      <c r="S22" s="78"/>
      <c r="T22" s="78">
        <f t="shared" si="11"/>
        <v>5000000</v>
      </c>
      <c r="U22" s="78"/>
      <c r="V22" s="78" t="e">
        <f t="shared" si="11"/>
        <v>#REF!</v>
      </c>
      <c r="W22" s="78" t="e">
        <f t="shared" si="11"/>
        <v>#REF!</v>
      </c>
      <c r="X22" s="195"/>
    </row>
    <row r="23" spans="1:24">
      <c r="A23" s="279"/>
      <c r="B23" s="152" t="s">
        <v>164</v>
      </c>
      <c r="C23" s="58"/>
      <c r="D23" s="184"/>
      <c r="E23" s="184"/>
      <c r="F23" s="184"/>
      <c r="G23" s="184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195"/>
    </row>
    <row r="24" spans="1:24">
      <c r="A24" s="280"/>
      <c r="B24" s="152" t="s">
        <v>57</v>
      </c>
      <c r="C24" s="58" t="str">
        <f>'ПР3. 10.ПП1.Дороги.2.Мер.'!C13</f>
        <v>009</v>
      </c>
      <c r="D24" s="58" t="str">
        <f>'ПР3. 10.ПП1.Дороги.2.Мер.'!D13</f>
        <v>04</v>
      </c>
      <c r="E24" s="58" t="str">
        <f>'ПР3. 10.ПП1.Дороги.2.Мер.'!E13</f>
        <v>09</v>
      </c>
      <c r="F24" s="58">
        <f>'ПР3. 10.ПП1.Дороги.2.Мер.'!F13</f>
        <v>1210000070</v>
      </c>
      <c r="G24" s="58">
        <f>'ПР3. 10.ПП1.Дороги.2.Мер.'!G13</f>
        <v>244</v>
      </c>
      <c r="H24" s="48">
        <f>'ПР3. 10.ПП1.Дороги.2.Мер.'!H13</f>
        <v>5000000</v>
      </c>
      <c r="I24" s="48">
        <f>'ПР3. 10.ПП1.Дороги.2.Мер.'!I13</f>
        <v>0</v>
      </c>
      <c r="J24" s="48">
        <f>'ПР3. 10.ПП1.Дороги.2.Мер.'!J13</f>
        <v>0</v>
      </c>
      <c r="K24" s="48">
        <f>'ПР3. 10.ПП1.Дороги.2.Мер.'!K13</f>
        <v>5000000</v>
      </c>
      <c r="L24" s="48">
        <v>10000000</v>
      </c>
      <c r="M24" s="48">
        <v>9950000</v>
      </c>
      <c r="N24" s="48">
        <v>0</v>
      </c>
      <c r="O24" s="48">
        <v>0</v>
      </c>
      <c r="P24" s="48">
        <v>0</v>
      </c>
      <c r="Q24" s="48">
        <v>0</v>
      </c>
      <c r="R24" s="48">
        <f>H24</f>
        <v>5000000</v>
      </c>
      <c r="S24" s="48"/>
      <c r="T24" s="48">
        <f>H24</f>
        <v>5000000</v>
      </c>
      <c r="U24" s="48"/>
      <c r="V24" s="48" t="e">
        <f>'ПР3. 10.ПП1.Дороги.2.Мер.'!#REF!</f>
        <v>#REF!</v>
      </c>
      <c r="W24" s="48" t="e">
        <f>'ПР3. 10.ПП1.Дороги.2.Мер.'!#REF!</f>
        <v>#REF!</v>
      </c>
      <c r="X24" s="195"/>
    </row>
    <row r="25" spans="1:24" ht="60">
      <c r="A25" s="278" t="s">
        <v>290</v>
      </c>
      <c r="B25" s="196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85" t="s">
        <v>134</v>
      </c>
      <c r="D25" s="185" t="s">
        <v>134</v>
      </c>
      <c r="E25" s="185" t="s">
        <v>134</v>
      </c>
      <c r="F25" s="183">
        <f>F27</f>
        <v>1210000110</v>
      </c>
      <c r="G25" s="185" t="s">
        <v>134</v>
      </c>
      <c r="H25" s="78">
        <f>H27</f>
        <v>5000000</v>
      </c>
      <c r="I25" s="78">
        <f t="shared" ref="I25:K25" si="12">I27</f>
        <v>0</v>
      </c>
      <c r="J25" s="78">
        <f t="shared" si="12"/>
        <v>0</v>
      </c>
      <c r="K25" s="78">
        <f t="shared" si="12"/>
        <v>5000000</v>
      </c>
      <c r="L25" s="78">
        <f>L27</f>
        <v>5000000</v>
      </c>
      <c r="M25" s="78">
        <f t="shared" ref="M25" si="13">M27</f>
        <v>5000000</v>
      </c>
      <c r="N25" s="78">
        <f>N27</f>
        <v>0</v>
      </c>
      <c r="O25" s="78">
        <f t="shared" ref="O25:W25" si="14">O27</f>
        <v>0</v>
      </c>
      <c r="P25" s="78">
        <f t="shared" si="14"/>
        <v>5000000</v>
      </c>
      <c r="Q25" s="78">
        <f t="shared" si="14"/>
        <v>197523.16</v>
      </c>
      <c r="R25" s="78">
        <f t="shared" si="14"/>
        <v>5000000</v>
      </c>
      <c r="S25" s="78"/>
      <c r="T25" s="78">
        <f t="shared" si="14"/>
        <v>5000000</v>
      </c>
      <c r="U25" s="78"/>
      <c r="V25" s="78">
        <f t="shared" si="14"/>
        <v>0</v>
      </c>
      <c r="W25" s="78">
        <f t="shared" si="14"/>
        <v>0</v>
      </c>
      <c r="X25" s="276"/>
    </row>
    <row r="26" spans="1:24">
      <c r="A26" s="279"/>
      <c r="B26" s="152" t="s">
        <v>164</v>
      </c>
      <c r="C26" s="58"/>
      <c r="D26" s="184"/>
      <c r="E26" s="184"/>
      <c r="F26" s="184"/>
      <c r="G26" s="184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276"/>
    </row>
    <row r="27" spans="1:24">
      <c r="A27" s="280"/>
      <c r="B27" s="152" t="s">
        <v>57</v>
      </c>
      <c r="C27" s="58" t="str">
        <f>'ПР3. 10.ПП1.Дороги.2.Мер.'!C14</f>
        <v>009</v>
      </c>
      <c r="D27" s="58" t="str">
        <f>'ПР3. 10.ПП1.Дороги.2.Мер.'!D14</f>
        <v>04</v>
      </c>
      <c r="E27" s="58" t="str">
        <f>'ПР3. 10.ПП1.Дороги.2.Мер.'!E14</f>
        <v>09</v>
      </c>
      <c r="F27" s="58">
        <f>'ПР3. 10.ПП1.Дороги.2.Мер.'!F14</f>
        <v>1210000110</v>
      </c>
      <c r="G27" s="58">
        <f>'ПР3. 10.ПП1.Дороги.2.Мер.'!G14</f>
        <v>870</v>
      </c>
      <c r="H27" s="48">
        <f>'ПР3. 10.ПП1.Дороги.2.Мер.'!H14</f>
        <v>5000000</v>
      </c>
      <c r="I27" s="48">
        <f>'ПР3. 10.ПП1.Дороги.2.Мер.'!I14</f>
        <v>0</v>
      </c>
      <c r="J27" s="48">
        <f>'ПР3. 10.ПП1.Дороги.2.Мер.'!J14</f>
        <v>0</v>
      </c>
      <c r="K27" s="48">
        <f>'ПР3. 10.ПП1.Дороги.2.Мер.'!K14</f>
        <v>5000000</v>
      </c>
      <c r="L27" s="48">
        <v>5000000</v>
      </c>
      <c r="M27" s="48">
        <v>5000000</v>
      </c>
      <c r="N27" s="48">
        <v>0</v>
      </c>
      <c r="O27" s="48">
        <v>0</v>
      </c>
      <c r="P27" s="48">
        <f>H27</f>
        <v>5000000</v>
      </c>
      <c r="Q27" s="48">
        <v>197523.16</v>
      </c>
      <c r="R27" s="48">
        <f>H27</f>
        <v>5000000</v>
      </c>
      <c r="S27" s="48"/>
      <c r="T27" s="48">
        <f>H27</f>
        <v>5000000</v>
      </c>
      <c r="U27" s="48"/>
      <c r="V27" s="48">
        <v>0</v>
      </c>
      <c r="W27" s="48">
        <v>0</v>
      </c>
      <c r="X27" s="276"/>
    </row>
    <row r="28" spans="1:24" ht="30">
      <c r="A28" s="278" t="s">
        <v>291</v>
      </c>
      <c r="B28" s="19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85" t="s">
        <v>134</v>
      </c>
      <c r="D28" s="185" t="s">
        <v>134</v>
      </c>
      <c r="E28" s="185" t="s">
        <v>134</v>
      </c>
      <c r="F28" s="183">
        <f>'ПР3. 10.ПП1.Дороги.2.Мер.'!F15</f>
        <v>1210000130</v>
      </c>
      <c r="G28" s="185" t="s">
        <v>134</v>
      </c>
      <c r="H28" s="78">
        <f>H30</f>
        <v>65500000</v>
      </c>
      <c r="I28" s="78">
        <f t="shared" ref="I28:K28" si="15">I30</f>
        <v>0</v>
      </c>
      <c r="J28" s="78">
        <f t="shared" si="15"/>
        <v>0</v>
      </c>
      <c r="K28" s="78">
        <f t="shared" si="15"/>
        <v>65500000</v>
      </c>
      <c r="L28" s="78">
        <f>L30</f>
        <v>0</v>
      </c>
      <c r="M28" s="78">
        <f t="shared" ref="M28" si="16">M30</f>
        <v>0</v>
      </c>
      <c r="N28" s="78">
        <f t="shared" ref="N28:W28" si="17">N30</f>
        <v>0</v>
      </c>
      <c r="O28" s="78">
        <f t="shared" si="17"/>
        <v>0</v>
      </c>
      <c r="P28" s="78">
        <v>0</v>
      </c>
      <c r="Q28" s="78">
        <v>0</v>
      </c>
      <c r="R28" s="78">
        <f t="shared" si="17"/>
        <v>65500000</v>
      </c>
      <c r="S28" s="78"/>
      <c r="T28" s="78">
        <f t="shared" si="17"/>
        <v>65500000</v>
      </c>
      <c r="U28" s="78"/>
      <c r="V28" s="78">
        <f t="shared" si="17"/>
        <v>0</v>
      </c>
      <c r="W28" s="78">
        <f t="shared" si="17"/>
        <v>0</v>
      </c>
      <c r="X28" s="276"/>
    </row>
    <row r="29" spans="1:24">
      <c r="A29" s="279"/>
      <c r="B29" s="152" t="s">
        <v>164</v>
      </c>
      <c r="C29" s="58"/>
      <c r="D29" s="184"/>
      <c r="E29" s="184"/>
      <c r="F29" s="184"/>
      <c r="G29" s="184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276"/>
    </row>
    <row r="30" spans="1:24">
      <c r="A30" s="280"/>
      <c r="B30" s="152" t="s">
        <v>57</v>
      </c>
      <c r="C30" s="58" t="str">
        <f>'ПР3. 10.ПП1.Дороги.2.Мер.'!C15</f>
        <v>009</v>
      </c>
      <c r="D30" s="58" t="str">
        <f>'ПР3. 10.ПП1.Дороги.2.Мер.'!D15</f>
        <v>04</v>
      </c>
      <c r="E30" s="58" t="str">
        <f>'ПР3. 10.ПП1.Дороги.2.Мер.'!E15</f>
        <v>09</v>
      </c>
      <c r="F30" s="58">
        <f>'ПР3. 10.ПП1.Дороги.2.Мер.'!F15</f>
        <v>1210000130</v>
      </c>
      <c r="G30" s="58">
        <f>'ПР3. 10.ПП1.Дороги.2.Мер.'!G15</f>
        <v>244</v>
      </c>
      <c r="H30" s="48">
        <f>'ПР3. 10.ПП1.Дороги.2.Мер.'!H15</f>
        <v>65500000</v>
      </c>
      <c r="I30" s="48">
        <f>'ПР3. 10.ПП1.Дороги.2.Мер.'!I15</f>
        <v>0</v>
      </c>
      <c r="J30" s="48">
        <f>'ПР3. 10.ПП1.Дороги.2.Мер.'!J15</f>
        <v>0</v>
      </c>
      <c r="K30" s="48">
        <f>'ПР3. 10.ПП1.Дороги.2.Мер.'!K15</f>
        <v>65500000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f>H30</f>
        <v>65500000</v>
      </c>
      <c r="S30" s="48"/>
      <c r="T30" s="48">
        <f>R30</f>
        <v>65500000</v>
      </c>
      <c r="U30" s="48"/>
      <c r="V30" s="48">
        <f>'ПР3. 10.ПП1.Дороги.2.Мер.'!I15</f>
        <v>0</v>
      </c>
      <c r="W30" s="48">
        <f>'ПР3. 10.ПП1.Дороги.2.Мер.'!J15</f>
        <v>0</v>
      </c>
      <c r="X30" s="276"/>
    </row>
    <row r="31" spans="1:24" ht="60" customHeight="1">
      <c r="A31" s="278" t="s">
        <v>292</v>
      </c>
      <c r="B31" s="196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85" t="s">
        <v>134</v>
      </c>
      <c r="D31" s="185" t="s">
        <v>134</v>
      </c>
      <c r="E31" s="185" t="s">
        <v>134</v>
      </c>
      <c r="F31" s="183">
        <f>F33</f>
        <v>1210000150</v>
      </c>
      <c r="G31" s="185" t="s">
        <v>134</v>
      </c>
      <c r="H31" s="78">
        <f>H33</f>
        <v>10000000</v>
      </c>
      <c r="I31" s="78">
        <f t="shared" ref="I31:K31" si="18">I33</f>
        <v>0</v>
      </c>
      <c r="J31" s="78">
        <f t="shared" si="18"/>
        <v>0</v>
      </c>
      <c r="K31" s="78">
        <f t="shared" si="18"/>
        <v>10000000</v>
      </c>
      <c r="L31" s="78">
        <f>L33</f>
        <v>0</v>
      </c>
      <c r="M31" s="78">
        <f t="shared" ref="M31:O31" si="19">M33</f>
        <v>0</v>
      </c>
      <c r="N31" s="78">
        <f t="shared" si="19"/>
        <v>0</v>
      </c>
      <c r="O31" s="78">
        <f t="shared" si="19"/>
        <v>0</v>
      </c>
      <c r="P31" s="78">
        <v>0</v>
      </c>
      <c r="Q31" s="78">
        <v>0</v>
      </c>
      <c r="R31" s="78">
        <f t="shared" ref="R31" si="20">R33</f>
        <v>10000000</v>
      </c>
      <c r="S31" s="78"/>
      <c r="T31" s="78">
        <f t="shared" ref="T31" si="21">T33</f>
        <v>10000000</v>
      </c>
      <c r="U31" s="78"/>
      <c r="V31" s="78" t="e">
        <f t="shared" ref="V31:W31" si="22">V33</f>
        <v>#REF!</v>
      </c>
      <c r="W31" s="78" t="e">
        <f t="shared" si="22"/>
        <v>#REF!</v>
      </c>
      <c r="X31" s="276"/>
    </row>
    <row r="32" spans="1:24">
      <c r="A32" s="279"/>
      <c r="B32" s="152" t="s">
        <v>164</v>
      </c>
      <c r="C32" s="58"/>
      <c r="D32" s="184"/>
      <c r="E32" s="184"/>
      <c r="F32" s="184"/>
      <c r="G32" s="184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276"/>
    </row>
    <row r="33" spans="1:24">
      <c r="A33" s="280"/>
      <c r="B33" s="152" t="s">
        <v>57</v>
      </c>
      <c r="C33" s="58" t="str">
        <f>'ПР3. 10.ПП1.Дороги.2.Мер.'!C16</f>
        <v>009</v>
      </c>
      <c r="D33" s="58" t="str">
        <f>'ПР3. 10.ПП1.Дороги.2.Мер.'!D16</f>
        <v>04</v>
      </c>
      <c r="E33" s="58" t="str">
        <f>'ПР3. 10.ПП1.Дороги.2.Мер.'!E16</f>
        <v>09</v>
      </c>
      <c r="F33" s="58">
        <f>'ПР3. 10.ПП1.Дороги.2.Мер.'!F16</f>
        <v>1210000150</v>
      </c>
      <c r="G33" s="58">
        <f>'ПР3. 10.ПП1.Дороги.2.Мер.'!G16</f>
        <v>810</v>
      </c>
      <c r="H33" s="48">
        <f>'ПР3. 10.ПП1.Дороги.2.Мер.'!H16</f>
        <v>10000000</v>
      </c>
      <c r="I33" s="48">
        <f>'ПР3. 10.ПП1.Дороги.2.Мер.'!I16</f>
        <v>0</v>
      </c>
      <c r="J33" s="48">
        <f>'ПР3. 10.ПП1.Дороги.2.Мер.'!J16</f>
        <v>0</v>
      </c>
      <c r="K33" s="48">
        <f>'ПР3. 10.ПП1.Дороги.2.Мер.'!K16</f>
        <v>10000000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f>H33</f>
        <v>10000000</v>
      </c>
      <c r="S33" s="48"/>
      <c r="T33" s="48">
        <f>R33</f>
        <v>10000000</v>
      </c>
      <c r="U33" s="48"/>
      <c r="V33" s="48" t="e">
        <f>'ПР3. 10.ПП1.Дороги.2.Мер.'!#REF!</f>
        <v>#REF!</v>
      </c>
      <c r="W33" s="48" t="e">
        <f>'ПР3. 10.ПП1.Дороги.2.Мер.'!#REF!</f>
        <v>#REF!</v>
      </c>
      <c r="X33" s="276"/>
    </row>
    <row r="34" spans="1:24" ht="47.25" customHeight="1">
      <c r="A34" s="278" t="s">
        <v>304</v>
      </c>
      <c r="B34" s="196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85" t="s">
        <v>134</v>
      </c>
      <c r="D34" s="185" t="s">
        <v>134</v>
      </c>
      <c r="E34" s="185" t="s">
        <v>134</v>
      </c>
      <c r="F34" s="183">
        <f>F36</f>
        <v>1210000180</v>
      </c>
      <c r="G34" s="185" t="s">
        <v>134</v>
      </c>
      <c r="H34" s="78">
        <f>H36</f>
        <v>4000000</v>
      </c>
      <c r="I34" s="78">
        <f t="shared" ref="I34:K34" si="23">I36</f>
        <v>0</v>
      </c>
      <c r="J34" s="78">
        <f t="shared" si="23"/>
        <v>0</v>
      </c>
      <c r="K34" s="78">
        <f t="shared" si="23"/>
        <v>4000000</v>
      </c>
      <c r="L34" s="78">
        <f>L36</f>
        <v>0</v>
      </c>
      <c r="M34" s="78">
        <f t="shared" ref="M34" si="24">M36</f>
        <v>0</v>
      </c>
      <c r="N34" s="78">
        <f>N36</f>
        <v>0</v>
      </c>
      <c r="O34" s="78">
        <f t="shared" ref="O34:T34" si="25">O36</f>
        <v>0</v>
      </c>
      <c r="P34" s="78">
        <f t="shared" si="25"/>
        <v>0</v>
      </c>
      <c r="Q34" s="78">
        <f t="shared" si="25"/>
        <v>0</v>
      </c>
      <c r="R34" s="78">
        <f t="shared" si="25"/>
        <v>20000000</v>
      </c>
      <c r="S34" s="78"/>
      <c r="T34" s="78">
        <f t="shared" si="25"/>
        <v>4000000</v>
      </c>
      <c r="U34" s="78"/>
      <c r="V34" s="78">
        <f t="shared" ref="V34:W34" si="26">V36</f>
        <v>0</v>
      </c>
      <c r="W34" s="78">
        <f t="shared" si="26"/>
        <v>0</v>
      </c>
      <c r="X34" s="276"/>
    </row>
    <row r="35" spans="1:24">
      <c r="A35" s="279"/>
      <c r="B35" s="152" t="s">
        <v>164</v>
      </c>
      <c r="C35" s="58"/>
      <c r="D35" s="184"/>
      <c r="E35" s="184"/>
      <c r="F35" s="184"/>
      <c r="G35" s="184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276"/>
    </row>
    <row r="36" spans="1:24">
      <c r="A36" s="280"/>
      <c r="B36" s="152" t="s">
        <v>57</v>
      </c>
      <c r="C36" s="58" t="str">
        <f>'ПР3. 10.ПП1.Дороги.2.Мер.'!C17</f>
        <v>009</v>
      </c>
      <c r="D36" s="58" t="str">
        <f>'ПР3. 10.ПП1.Дороги.2.Мер.'!D17</f>
        <v>04</v>
      </c>
      <c r="E36" s="58" t="str">
        <f>'ПР3. 10.ПП1.Дороги.2.Мер.'!E17</f>
        <v>09</v>
      </c>
      <c r="F36" s="58">
        <f>'ПР3. 10.ПП1.Дороги.2.Мер.'!F17</f>
        <v>1210000180</v>
      </c>
      <c r="G36" s="58">
        <f>'ПР3. 10.ПП1.Дороги.2.Мер.'!G17</f>
        <v>414</v>
      </c>
      <c r="H36" s="48">
        <f>'ПР3. 10.ПП1.Дороги.2.Мер.'!H17</f>
        <v>4000000</v>
      </c>
      <c r="I36" s="48">
        <f>'ПР3. 10.ПП1.Дороги.2.Мер.'!I17</f>
        <v>0</v>
      </c>
      <c r="J36" s="48">
        <f>'ПР3. 10.ПП1.Дороги.2.Мер.'!J17</f>
        <v>0</v>
      </c>
      <c r="K36" s="48">
        <f>'ПР3. 10.ПП1.Дороги.2.Мер.'!K17</f>
        <v>4000000</v>
      </c>
      <c r="L36" s="48">
        <v>0</v>
      </c>
      <c r="M36" s="48">
        <v>0</v>
      </c>
      <c r="N36" s="48">
        <v>0</v>
      </c>
      <c r="O36" s="48">
        <v>0</v>
      </c>
      <c r="P36" s="48">
        <f>N36</f>
        <v>0</v>
      </c>
      <c r="Q36" s="48">
        <v>0</v>
      </c>
      <c r="R36" s="48">
        <v>20000000</v>
      </c>
      <c r="S36" s="48"/>
      <c r="T36" s="48">
        <f>H36</f>
        <v>4000000</v>
      </c>
      <c r="U36" s="48"/>
      <c r="V36" s="48">
        <f>'ПР3. 10.ПП1.Дороги.2.Мер.'!I16</f>
        <v>0</v>
      </c>
      <c r="W36" s="48">
        <f>'ПР3. 10.ПП1.Дороги.2.Мер.'!J16</f>
        <v>0</v>
      </c>
      <c r="X36" s="276"/>
    </row>
    <row r="37" spans="1:24" ht="45" customHeight="1">
      <c r="A37" s="278" t="s">
        <v>305</v>
      </c>
      <c r="B37" s="196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85" t="s">
        <v>134</v>
      </c>
      <c r="D37" s="185" t="s">
        <v>134</v>
      </c>
      <c r="E37" s="185" t="s">
        <v>134</v>
      </c>
      <c r="F37" s="183" t="str">
        <f>F39</f>
        <v>12100S393Б</v>
      </c>
      <c r="G37" s="185" t="s">
        <v>134</v>
      </c>
      <c r="H37" s="78">
        <f>H39</f>
        <v>223236</v>
      </c>
      <c r="I37" s="78">
        <f t="shared" ref="I37:K37" si="27">I39</f>
        <v>0</v>
      </c>
      <c r="J37" s="78">
        <f t="shared" si="27"/>
        <v>0</v>
      </c>
      <c r="K37" s="78">
        <f t="shared" si="27"/>
        <v>223236</v>
      </c>
      <c r="L37" s="78">
        <f>L39</f>
        <v>0</v>
      </c>
      <c r="M37" s="78">
        <f t="shared" ref="M37:W37" si="28">M39</f>
        <v>0</v>
      </c>
      <c r="N37" s="78">
        <f t="shared" si="28"/>
        <v>0</v>
      </c>
      <c r="O37" s="78">
        <f t="shared" si="28"/>
        <v>0</v>
      </c>
      <c r="P37" s="78">
        <f>P39</f>
        <v>0</v>
      </c>
      <c r="Q37" s="78">
        <f>Q39</f>
        <v>0</v>
      </c>
      <c r="R37" s="78">
        <f>R39</f>
        <v>338289</v>
      </c>
      <c r="S37" s="78"/>
      <c r="T37" s="78">
        <f>T39</f>
        <v>223236</v>
      </c>
      <c r="U37" s="78"/>
      <c r="V37" s="78" t="e">
        <f t="shared" si="28"/>
        <v>#REF!</v>
      </c>
      <c r="W37" s="78" t="e">
        <f t="shared" si="28"/>
        <v>#REF!</v>
      </c>
      <c r="X37" s="276"/>
    </row>
    <row r="38" spans="1:24">
      <c r="A38" s="279"/>
      <c r="B38" s="152" t="s">
        <v>164</v>
      </c>
      <c r="C38" s="58"/>
      <c r="D38" s="184"/>
      <c r="E38" s="184"/>
      <c r="F38" s="184"/>
      <c r="G38" s="184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78"/>
      <c r="V38" s="78"/>
      <c r="W38" s="78"/>
      <c r="X38" s="276"/>
    </row>
    <row r="39" spans="1:24">
      <c r="A39" s="280"/>
      <c r="B39" s="152" t="s">
        <v>57</v>
      </c>
      <c r="C39" s="58" t="str">
        <f>'ПР3. 10.ПП1.Дороги.2.Мер.'!C18</f>
        <v>009</v>
      </c>
      <c r="D39" s="58" t="str">
        <f>'ПР3. 10.ПП1.Дороги.2.Мер.'!D18</f>
        <v>04</v>
      </c>
      <c r="E39" s="58" t="str">
        <f>'ПР3. 10.ПП1.Дороги.2.Мер.'!E18</f>
        <v>09</v>
      </c>
      <c r="F39" s="58" t="str">
        <f>'ПР3. 10.ПП1.Дороги.2.Мер.'!F18</f>
        <v>12100S393Б</v>
      </c>
      <c r="G39" s="58" t="str">
        <f>'ПР3. 10.ПП1.Дороги.2.Мер.'!G18</f>
        <v>244</v>
      </c>
      <c r="H39" s="48">
        <f>'ПР3. 10.ПП1.Дороги.2.Мер.'!H18</f>
        <v>223236</v>
      </c>
      <c r="I39" s="48">
        <f>'ПР3. 10.ПП1.Дороги.2.Мер.'!I18</f>
        <v>0</v>
      </c>
      <c r="J39" s="48">
        <f>'ПР3. 10.ПП1.Дороги.2.Мер.'!J18</f>
        <v>0</v>
      </c>
      <c r="K39" s="48">
        <f>'ПР3. 10.ПП1.Дороги.2.Мер.'!K18</f>
        <v>223236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338289</v>
      </c>
      <c r="S39" s="48"/>
      <c r="T39" s="48">
        <f>H39</f>
        <v>223236</v>
      </c>
      <c r="U39" s="48"/>
      <c r="V39" s="48" t="e">
        <f>'ПР3. 10.ПП1.Дороги.2.Мер.'!#REF!</f>
        <v>#REF!</v>
      </c>
      <c r="W39" s="48" t="e">
        <f>'ПР3. 10.ПП1.Дороги.2.Мер.'!#REF!</f>
        <v>#REF!</v>
      </c>
      <c r="X39" s="276"/>
    </row>
    <row r="40" spans="1:24" ht="28.5">
      <c r="A40" s="74" t="s">
        <v>7</v>
      </c>
      <c r="B40" s="74" t="s">
        <v>76</v>
      </c>
      <c r="C40" s="180" t="s">
        <v>5</v>
      </c>
      <c r="D40" s="180" t="str">
        <f>C40</f>
        <v>Х</v>
      </c>
      <c r="E40" s="180" t="str">
        <f>D40</f>
        <v>Х</v>
      </c>
      <c r="F40" s="180">
        <v>1220000000</v>
      </c>
      <c r="G40" s="180" t="s">
        <v>134</v>
      </c>
      <c r="H40" s="85">
        <f>SUM(H42:H53)/2</f>
        <v>1370000</v>
      </c>
      <c r="I40" s="85">
        <f t="shared" ref="I40:K40" si="29">SUM(I42:I53)/2</f>
        <v>1370000</v>
      </c>
      <c r="J40" s="85">
        <f t="shared" si="29"/>
        <v>1370000</v>
      </c>
      <c r="K40" s="85">
        <f t="shared" si="29"/>
        <v>4110000</v>
      </c>
      <c r="L40" s="85">
        <v>5698160</v>
      </c>
      <c r="M40" s="85">
        <v>5600970.0999999996</v>
      </c>
      <c r="N40" s="85" t="e">
        <f>N42+N45+N48+#REF!+#REF!+N51+#REF!+#REF!</f>
        <v>#REF!</v>
      </c>
      <c r="O40" s="85" t="e">
        <f>O42+O45+O48+#REF!+#REF!+O51+#REF!+#REF!</f>
        <v>#REF!</v>
      </c>
      <c r="P40" s="85" t="e">
        <f>P42+P45+P48+#REF!+#REF!+P51+#REF!+#REF!</f>
        <v>#REF!</v>
      </c>
      <c r="Q40" s="85" t="e">
        <f>Q42+Q45+Q48+#REF!+#REF!+Q51+#REF!+#REF!</f>
        <v>#REF!</v>
      </c>
      <c r="R40" s="85" t="e">
        <f>R42+R45+R48+#REF!+#REF!+R51+#REF!+#REF!</f>
        <v>#REF!</v>
      </c>
      <c r="S40" s="85"/>
      <c r="T40" s="85" t="e">
        <f>T42+T45+T48+#REF!+#REF!+T51+#REF!+#REF!</f>
        <v>#REF!</v>
      </c>
      <c r="U40" s="85" t="e">
        <f>U42+U45+U48+#REF!+#REF!+U51+#REF!+#REF!</f>
        <v>#REF!</v>
      </c>
      <c r="V40" s="85" t="e">
        <f>V42+V45+V48+#REF!+#REF!+V51+#REF!+#REF!</f>
        <v>#REF!</v>
      </c>
      <c r="W40" s="85" t="e">
        <f>W42+W45+W48+#REF!+#REF!+W51+#REF!+#REF!</f>
        <v>#REF!</v>
      </c>
      <c r="X40" s="276"/>
    </row>
    <row r="41" spans="1:24" s="235" customFormat="1" hidden="1">
      <c r="A41" s="232"/>
      <c r="B41" s="233" t="s">
        <v>337</v>
      </c>
      <c r="C41" s="234"/>
      <c r="D41" s="234"/>
      <c r="E41" s="234"/>
      <c r="F41" s="234"/>
      <c r="G41" s="234"/>
      <c r="H41" s="227">
        <f>'ПР5. 13.ПП2.БДД.2.Мер.'!H13</f>
        <v>1370000</v>
      </c>
      <c r="I41" s="227">
        <f>'ПР5. 13.ПП2.БДД.2.Мер.'!I13</f>
        <v>1370000</v>
      </c>
      <c r="J41" s="227">
        <f>'ПР5. 13.ПП2.БДД.2.Мер.'!J13</f>
        <v>1370000</v>
      </c>
      <c r="K41" s="227">
        <f>'ПР5. 13.ПП2.БДД.2.Мер.'!K13</f>
        <v>4110000</v>
      </c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76"/>
    </row>
    <row r="42" spans="1:24" ht="63" customHeight="1">
      <c r="A42" s="278" t="s">
        <v>29</v>
      </c>
      <c r="B42" s="196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85" t="s">
        <v>134</v>
      </c>
      <c r="D42" s="185" t="s">
        <v>134</v>
      </c>
      <c r="E42" s="185" t="s">
        <v>134</v>
      </c>
      <c r="F42" s="183" t="str">
        <f>F44</f>
        <v>1220000010</v>
      </c>
      <c r="G42" s="185" t="s">
        <v>134</v>
      </c>
      <c r="H42" s="78">
        <f>H44</f>
        <v>200000</v>
      </c>
      <c r="I42" s="78">
        <f t="shared" ref="I42:K42" si="30">I44</f>
        <v>200000</v>
      </c>
      <c r="J42" s="78">
        <f t="shared" si="30"/>
        <v>200000</v>
      </c>
      <c r="K42" s="78">
        <f t="shared" si="30"/>
        <v>600000</v>
      </c>
      <c r="L42" s="78">
        <f>L44</f>
        <v>310000</v>
      </c>
      <c r="M42" s="78">
        <f t="shared" ref="M42:Q42" si="31">M44</f>
        <v>310000</v>
      </c>
      <c r="N42" s="78">
        <f t="shared" si="31"/>
        <v>0</v>
      </c>
      <c r="O42" s="78">
        <f t="shared" si="31"/>
        <v>0</v>
      </c>
      <c r="P42" s="78">
        <f t="shared" si="31"/>
        <v>0</v>
      </c>
      <c r="Q42" s="78">
        <f t="shared" si="31"/>
        <v>0</v>
      </c>
      <c r="R42" s="78">
        <f t="shared" ref="R42" si="32">R44</f>
        <v>200000</v>
      </c>
      <c r="S42" s="78"/>
      <c r="T42" s="78">
        <f t="shared" ref="T42" si="33">T44</f>
        <v>200000</v>
      </c>
      <c r="U42" s="78"/>
      <c r="V42" s="78" t="e">
        <f t="shared" ref="V42:W42" si="34">V44</f>
        <v>#REF!</v>
      </c>
      <c r="W42" s="78" t="e">
        <f t="shared" si="34"/>
        <v>#REF!</v>
      </c>
      <c r="X42" s="276"/>
    </row>
    <row r="43" spans="1:24">
      <c r="A43" s="279"/>
      <c r="B43" s="152" t="s">
        <v>164</v>
      </c>
      <c r="C43" s="58"/>
      <c r="D43" s="184"/>
      <c r="E43" s="184"/>
      <c r="F43" s="184"/>
      <c r="G43" s="184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76"/>
    </row>
    <row r="44" spans="1:24">
      <c r="A44" s="280"/>
      <c r="B44" s="152" t="s">
        <v>57</v>
      </c>
      <c r="C44" s="58" t="str">
        <f>'ПР5. 13.ПП2.БДД.2.Мер.'!C8</f>
        <v>009</v>
      </c>
      <c r="D44" s="58" t="str">
        <f>'ПР5. 13.ПП2.БДД.2.Мер.'!D8</f>
        <v>05</v>
      </c>
      <c r="E44" s="58" t="str">
        <f>'ПР5. 13.ПП2.БДД.2.Мер.'!E8</f>
        <v>03</v>
      </c>
      <c r="F44" s="58" t="str">
        <f>'ПР5. 13.ПП2.БДД.2.Мер.'!F8</f>
        <v>1220000010</v>
      </c>
      <c r="G44" s="58" t="str">
        <f>'ПР5. 13.ПП2.БДД.2.Мер.'!G8</f>
        <v>244</v>
      </c>
      <c r="H44" s="48">
        <f>'ПР5. 13.ПП2.БДД.2.Мер.'!H8</f>
        <v>200000</v>
      </c>
      <c r="I44" s="48">
        <f>'ПР5. 13.ПП2.БДД.2.Мер.'!I8</f>
        <v>200000</v>
      </c>
      <c r="J44" s="48">
        <f>'ПР5. 13.ПП2.БДД.2.Мер.'!J8</f>
        <v>200000</v>
      </c>
      <c r="K44" s="48">
        <f>'ПР5. 13.ПП2.БДД.2.Мер.'!K8</f>
        <v>600000</v>
      </c>
      <c r="L44" s="48">
        <v>310000</v>
      </c>
      <c r="M44" s="48">
        <v>310000</v>
      </c>
      <c r="N44" s="48">
        <v>0</v>
      </c>
      <c r="O44" s="48">
        <v>0</v>
      </c>
      <c r="P44" s="48">
        <v>0</v>
      </c>
      <c r="Q44" s="48">
        <v>0</v>
      </c>
      <c r="R44" s="48">
        <f>H44</f>
        <v>200000</v>
      </c>
      <c r="S44" s="48"/>
      <c r="T44" s="48">
        <f>H44</f>
        <v>200000</v>
      </c>
      <c r="U44" s="48"/>
      <c r="V44" s="48" t="e">
        <f>'ПР5. 13.ПП2.БДД.2.Мер.'!#REF!</f>
        <v>#REF!</v>
      </c>
      <c r="W44" s="48" t="e">
        <f>'ПР5. 13.ПП2.БДД.2.Мер.'!#REF!</f>
        <v>#REF!</v>
      </c>
      <c r="X44" s="276"/>
    </row>
    <row r="45" spans="1:24" ht="30">
      <c r="A45" s="278" t="s">
        <v>30</v>
      </c>
      <c r="B45" s="196" t="str">
        <f>'ПР5. 13.ПП2.БДД.2.Мер.'!A10</f>
        <v>Проведение конкурсов по тематике "Безопасность дорожного движения в ЗАТО Железногорск"</v>
      </c>
      <c r="C45" s="185" t="s">
        <v>134</v>
      </c>
      <c r="D45" s="185" t="s">
        <v>134</v>
      </c>
      <c r="E45" s="185" t="s">
        <v>134</v>
      </c>
      <c r="F45" s="183" t="str">
        <f>F47</f>
        <v>1220000020</v>
      </c>
      <c r="G45" s="185" t="s">
        <v>134</v>
      </c>
      <c r="H45" s="78">
        <f>H47</f>
        <v>80000</v>
      </c>
      <c r="I45" s="78">
        <f t="shared" ref="I45:K45" si="35">I47</f>
        <v>80000</v>
      </c>
      <c r="J45" s="78">
        <f t="shared" si="35"/>
        <v>80000</v>
      </c>
      <c r="K45" s="78">
        <f t="shared" si="35"/>
        <v>240000</v>
      </c>
      <c r="L45" s="78">
        <f>L47</f>
        <v>62000</v>
      </c>
      <c r="M45" s="78">
        <f t="shared" ref="M45:Q45" si="36">M47</f>
        <v>62000</v>
      </c>
      <c r="N45" s="78">
        <f t="shared" si="36"/>
        <v>0</v>
      </c>
      <c r="O45" s="78">
        <f t="shared" si="36"/>
        <v>0</v>
      </c>
      <c r="P45" s="78">
        <f t="shared" si="36"/>
        <v>0</v>
      </c>
      <c r="Q45" s="78">
        <f t="shared" si="36"/>
        <v>0</v>
      </c>
      <c r="R45" s="78">
        <f t="shared" ref="R45" si="37">R47</f>
        <v>80000</v>
      </c>
      <c r="S45" s="78"/>
      <c r="T45" s="78">
        <f t="shared" ref="T45" si="38">T47</f>
        <v>80000</v>
      </c>
      <c r="U45" s="78"/>
      <c r="V45" s="78" t="e">
        <f t="shared" ref="V45:W45" si="39">V47</f>
        <v>#REF!</v>
      </c>
      <c r="W45" s="78" t="e">
        <f t="shared" si="39"/>
        <v>#REF!</v>
      </c>
      <c r="X45" s="276"/>
    </row>
    <row r="46" spans="1:24">
      <c r="A46" s="279"/>
      <c r="B46" s="152" t="s">
        <v>164</v>
      </c>
      <c r="C46" s="58"/>
      <c r="D46" s="184"/>
      <c r="E46" s="184"/>
      <c r="F46" s="184"/>
      <c r="G46" s="184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76"/>
    </row>
    <row r="47" spans="1:24">
      <c r="A47" s="280"/>
      <c r="B47" s="152" t="s">
        <v>57</v>
      </c>
      <c r="C47" s="58" t="str">
        <f>'ПР5. 13.ПП2.БДД.2.Мер.'!C10</f>
        <v>009</v>
      </c>
      <c r="D47" s="58" t="str">
        <f>'ПР5. 13.ПП2.БДД.2.Мер.'!D10</f>
        <v>01</v>
      </c>
      <c r="E47" s="58" t="str">
        <f>'ПР5. 13.ПП2.БДД.2.Мер.'!E10</f>
        <v>13</v>
      </c>
      <c r="F47" s="58" t="str">
        <f>'ПР5. 13.ПП2.БДД.2.Мер.'!F10</f>
        <v>1220000020</v>
      </c>
      <c r="G47" s="58" t="str">
        <f>'ПР5. 13.ПП2.БДД.2.Мер.'!G10</f>
        <v>244</v>
      </c>
      <c r="H47" s="48">
        <f>'ПР5. 13.ПП2.БДД.2.Мер.'!H10</f>
        <v>80000</v>
      </c>
      <c r="I47" s="48">
        <f>'ПР5. 13.ПП2.БДД.2.Мер.'!I10</f>
        <v>80000</v>
      </c>
      <c r="J47" s="48">
        <f>'ПР5. 13.ПП2.БДД.2.Мер.'!J10</f>
        <v>80000</v>
      </c>
      <c r="K47" s="48">
        <f>'ПР5. 13.ПП2.БДД.2.Мер.'!K10</f>
        <v>240000</v>
      </c>
      <c r="L47" s="48">
        <v>62000</v>
      </c>
      <c r="M47" s="48">
        <v>62000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80000</v>
      </c>
      <c r="S47" s="48"/>
      <c r="T47" s="48">
        <f>H47</f>
        <v>80000</v>
      </c>
      <c r="U47" s="48"/>
      <c r="V47" s="48" t="e">
        <f>'ПР5. 13.ПП2.БДД.2.Мер.'!#REF!</f>
        <v>#REF!</v>
      </c>
      <c r="W47" s="48" t="e">
        <f>'ПР5. 13.ПП2.БДД.2.Мер.'!#REF!</f>
        <v>#REF!</v>
      </c>
      <c r="X47" s="276"/>
    </row>
    <row r="48" spans="1:24" ht="30">
      <c r="A48" s="278" t="s">
        <v>31</v>
      </c>
      <c r="B48" s="196" t="str">
        <f>'ПР5. 13.ПП2.БДД.2.Мер.'!A11</f>
        <v>Организация социальной рекламы и печатной продукции по безопасности дорожного движения</v>
      </c>
      <c r="C48" s="185" t="s">
        <v>134</v>
      </c>
      <c r="D48" s="185" t="s">
        <v>134</v>
      </c>
      <c r="E48" s="185" t="s">
        <v>134</v>
      </c>
      <c r="F48" s="183" t="str">
        <f>F50</f>
        <v>1220000030</v>
      </c>
      <c r="G48" s="185" t="s">
        <v>134</v>
      </c>
      <c r="H48" s="78">
        <f>H50</f>
        <v>90000</v>
      </c>
      <c r="I48" s="78">
        <f t="shared" ref="I48:K48" si="40">I50</f>
        <v>90000</v>
      </c>
      <c r="J48" s="78">
        <f t="shared" si="40"/>
        <v>90000</v>
      </c>
      <c r="K48" s="78">
        <f t="shared" si="40"/>
        <v>270000</v>
      </c>
      <c r="L48" s="78">
        <f>L50</f>
        <v>100000</v>
      </c>
      <c r="M48" s="78">
        <f t="shared" ref="M48:W48" si="41">M50</f>
        <v>4080</v>
      </c>
      <c r="N48" s="78">
        <f t="shared" si="41"/>
        <v>20000</v>
      </c>
      <c r="O48" s="78">
        <f t="shared" si="41"/>
        <v>14700</v>
      </c>
      <c r="P48" s="78">
        <f t="shared" si="41"/>
        <v>55000</v>
      </c>
      <c r="Q48" s="78">
        <f t="shared" si="41"/>
        <v>31980</v>
      </c>
      <c r="R48" s="78">
        <f t="shared" si="41"/>
        <v>110000</v>
      </c>
      <c r="S48" s="78"/>
      <c r="T48" s="78">
        <f t="shared" si="41"/>
        <v>90000</v>
      </c>
      <c r="U48" s="78"/>
      <c r="V48" s="78">
        <f t="shared" si="41"/>
        <v>90000</v>
      </c>
      <c r="W48" s="78">
        <f t="shared" si="41"/>
        <v>90000</v>
      </c>
      <c r="X48" s="276"/>
    </row>
    <row r="49" spans="1:24">
      <c r="A49" s="279"/>
      <c r="B49" s="152" t="s">
        <v>164</v>
      </c>
      <c r="C49" s="58"/>
      <c r="D49" s="184"/>
      <c r="E49" s="184"/>
      <c r="F49" s="184"/>
      <c r="G49" s="184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276"/>
    </row>
    <row r="50" spans="1:24">
      <c r="A50" s="280"/>
      <c r="B50" s="152" t="s">
        <v>57</v>
      </c>
      <c r="C50" s="58" t="str">
        <f>'ПР5. 13.ПП2.БДД.2.Мер.'!C11</f>
        <v>009</v>
      </c>
      <c r="D50" s="58" t="str">
        <f>'ПР5. 13.ПП2.БДД.2.Мер.'!D11</f>
        <v>01</v>
      </c>
      <c r="E50" s="58" t="str">
        <f>'ПР5. 13.ПП2.БДД.2.Мер.'!E11</f>
        <v>13</v>
      </c>
      <c r="F50" s="58" t="str">
        <f>'ПР5. 13.ПП2.БДД.2.Мер.'!F11</f>
        <v>1220000030</v>
      </c>
      <c r="G50" s="58" t="str">
        <f>'ПР5. 13.ПП2.БДД.2.Мер.'!G11</f>
        <v>244</v>
      </c>
      <c r="H50" s="48">
        <f>'ПР5. 13.ПП2.БДД.2.Мер.'!H11</f>
        <v>90000</v>
      </c>
      <c r="I50" s="48">
        <f>'ПР5. 13.ПП2.БДД.2.Мер.'!I11</f>
        <v>90000</v>
      </c>
      <c r="J50" s="48">
        <f>'ПР5. 13.ПП2.БДД.2.Мер.'!J11</f>
        <v>90000</v>
      </c>
      <c r="K50" s="48">
        <f>'ПР5. 13.ПП2.БДД.2.Мер.'!K11</f>
        <v>270000</v>
      </c>
      <c r="L50" s="48">
        <v>100000</v>
      </c>
      <c r="M50" s="48">
        <v>4080</v>
      </c>
      <c r="N50" s="48">
        <v>20000</v>
      </c>
      <c r="O50" s="48">
        <v>14700</v>
      </c>
      <c r="P50" s="48">
        <f>N50+35000</f>
        <v>55000</v>
      </c>
      <c r="Q50" s="48">
        <v>31980</v>
      </c>
      <c r="R50" s="48">
        <f>P50+55000</f>
        <v>110000</v>
      </c>
      <c r="S50" s="48"/>
      <c r="T50" s="48">
        <f>H50</f>
        <v>90000</v>
      </c>
      <c r="U50" s="48"/>
      <c r="V50" s="48">
        <f>I50</f>
        <v>90000</v>
      </c>
      <c r="W50" s="48">
        <f>J50</f>
        <v>90000</v>
      </c>
      <c r="X50" s="276"/>
    </row>
    <row r="51" spans="1:24">
      <c r="A51" s="277" t="s">
        <v>293</v>
      </c>
      <c r="B51" s="196" t="str">
        <f>'ПР5. 13.ПП2.БДД.2.Мер.'!A12</f>
        <v>Уплата административных штрафов и иных платежей</v>
      </c>
      <c r="C51" s="185" t="s">
        <v>134</v>
      </c>
      <c r="D51" s="185" t="s">
        <v>134</v>
      </c>
      <c r="E51" s="185" t="s">
        <v>134</v>
      </c>
      <c r="F51" s="183" t="str">
        <f>F53</f>
        <v>1220000040</v>
      </c>
      <c r="G51" s="185" t="s">
        <v>134</v>
      </c>
      <c r="H51" s="78">
        <f>H53</f>
        <v>1000000</v>
      </c>
      <c r="I51" s="78">
        <f t="shared" ref="I51:K51" si="42">I53</f>
        <v>1000000</v>
      </c>
      <c r="J51" s="78">
        <f t="shared" si="42"/>
        <v>1000000</v>
      </c>
      <c r="K51" s="78">
        <f t="shared" si="42"/>
        <v>3000000</v>
      </c>
      <c r="L51" s="78">
        <f>L53</f>
        <v>0</v>
      </c>
      <c r="M51" s="78">
        <f t="shared" ref="M51:R51" si="43">M53</f>
        <v>0</v>
      </c>
      <c r="N51" s="78">
        <f t="shared" si="43"/>
        <v>300000</v>
      </c>
      <c r="O51" s="78">
        <f t="shared" si="43"/>
        <v>300000</v>
      </c>
      <c r="P51" s="78">
        <f t="shared" si="43"/>
        <v>300000</v>
      </c>
      <c r="Q51" s="78">
        <f t="shared" si="43"/>
        <v>300000</v>
      </c>
      <c r="R51" s="78">
        <f t="shared" si="43"/>
        <v>300000</v>
      </c>
      <c r="S51" s="78"/>
      <c r="T51" s="78">
        <f t="shared" ref="T51" si="44">T53</f>
        <v>1000000</v>
      </c>
      <c r="U51" s="78"/>
      <c r="V51" s="78">
        <f t="shared" ref="V51:W51" si="45">V53</f>
        <v>1000000</v>
      </c>
      <c r="W51" s="78">
        <f t="shared" si="45"/>
        <v>1000000</v>
      </c>
      <c r="X51" s="276"/>
    </row>
    <row r="52" spans="1:24">
      <c r="A52" s="277"/>
      <c r="B52" s="152" t="s">
        <v>164</v>
      </c>
      <c r="C52" s="58"/>
      <c r="D52" s="184"/>
      <c r="E52" s="184"/>
      <c r="F52" s="184"/>
      <c r="G52" s="184"/>
      <c r="H52" s="48"/>
      <c r="I52" s="48"/>
      <c r="J52" s="48"/>
      <c r="K52" s="48"/>
      <c r="L52" s="48"/>
      <c r="M52" s="48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276"/>
    </row>
    <row r="53" spans="1:24">
      <c r="A53" s="277"/>
      <c r="B53" s="152" t="s">
        <v>57</v>
      </c>
      <c r="C53" s="58" t="str">
        <f>'ПР5. 13.ПП2.БДД.2.Мер.'!C12</f>
        <v>009</v>
      </c>
      <c r="D53" s="58" t="str">
        <f>'ПР5. 13.ПП2.БДД.2.Мер.'!D12</f>
        <v>01</v>
      </c>
      <c r="E53" s="58" t="str">
        <f>'ПР5. 13.ПП2.БДД.2.Мер.'!E12</f>
        <v>13</v>
      </c>
      <c r="F53" s="58" t="str">
        <f>'ПР5. 13.ПП2.БДД.2.Мер.'!F12</f>
        <v>1220000040</v>
      </c>
      <c r="G53" s="58" t="str">
        <f>'ПР5. 13.ПП2.БДД.2.Мер.'!G12</f>
        <v>853</v>
      </c>
      <c r="H53" s="48">
        <f>'ПР5. 13.ПП2.БДД.2.Мер.'!H12</f>
        <v>1000000</v>
      </c>
      <c r="I53" s="48">
        <f>'ПР5. 13.ПП2.БДД.2.Мер.'!I12</f>
        <v>1000000</v>
      </c>
      <c r="J53" s="48">
        <f>'ПР5. 13.ПП2.БДД.2.Мер.'!J12</f>
        <v>1000000</v>
      </c>
      <c r="K53" s="48">
        <f>'ПР5. 13.ПП2.БДД.2.Мер.'!K12</f>
        <v>3000000</v>
      </c>
      <c r="L53" s="48">
        <v>0</v>
      </c>
      <c r="M53" s="48">
        <v>0</v>
      </c>
      <c r="N53" s="48">
        <v>300000</v>
      </c>
      <c r="O53" s="48">
        <v>300000</v>
      </c>
      <c r="P53" s="48">
        <v>300000</v>
      </c>
      <c r="Q53" s="48">
        <v>300000</v>
      </c>
      <c r="R53" s="48">
        <v>300000</v>
      </c>
      <c r="S53" s="48"/>
      <c r="T53" s="48">
        <f>H53</f>
        <v>1000000</v>
      </c>
      <c r="U53" s="48"/>
      <c r="V53" s="48">
        <f>'ПР5. 13.ПП2.БДД.2.Мер.'!I12</f>
        <v>1000000</v>
      </c>
      <c r="W53" s="48">
        <f>'ПР5. 13.ПП2.БДД.2.Мер.'!J12</f>
        <v>1000000</v>
      </c>
      <c r="X53" s="276"/>
    </row>
    <row r="54" spans="1:24" ht="73.5" customHeight="1">
      <c r="A54" s="86" t="s">
        <v>8</v>
      </c>
      <c r="B54" s="74" t="s">
        <v>88</v>
      </c>
      <c r="C54" s="180" t="s">
        <v>5</v>
      </c>
      <c r="D54" s="180" t="str">
        <f>C54</f>
        <v>Х</v>
      </c>
      <c r="E54" s="180" t="str">
        <f>D54</f>
        <v>Х</v>
      </c>
      <c r="F54" s="180">
        <v>1230000000</v>
      </c>
      <c r="G54" s="180" t="s">
        <v>134</v>
      </c>
      <c r="H54" s="85">
        <f>SUM(H56:H64)/2</f>
        <v>143156000</v>
      </c>
      <c r="I54" s="85">
        <f t="shared" ref="I54:K54" si="46">SUM(I56:I64)/2</f>
        <v>89156000</v>
      </c>
      <c r="J54" s="85">
        <f t="shared" si="46"/>
        <v>89156000</v>
      </c>
      <c r="K54" s="85">
        <f t="shared" si="46"/>
        <v>321468000</v>
      </c>
      <c r="L54" s="85">
        <v>116889740</v>
      </c>
      <c r="M54" s="85">
        <v>116889740</v>
      </c>
      <c r="N54" s="85">
        <f t="shared" ref="N54:W54" si="47">N56+N59</f>
        <v>23623382.75</v>
      </c>
      <c r="O54" s="85">
        <f t="shared" si="47"/>
        <v>23623382.75</v>
      </c>
      <c r="P54" s="85">
        <f t="shared" si="47"/>
        <v>34302524</v>
      </c>
      <c r="Q54" s="85">
        <f t="shared" si="47"/>
        <v>34302524</v>
      </c>
      <c r="R54" s="85">
        <f t="shared" si="47"/>
        <v>108082800.71000001</v>
      </c>
      <c r="S54" s="85"/>
      <c r="T54" s="85">
        <f t="shared" si="47"/>
        <v>140156000</v>
      </c>
      <c r="U54" s="85"/>
      <c r="V54" s="85">
        <f t="shared" si="47"/>
        <v>89156000</v>
      </c>
      <c r="W54" s="85">
        <f t="shared" si="47"/>
        <v>89156000</v>
      </c>
      <c r="X54" s="81"/>
    </row>
    <row r="55" spans="1:24" s="238" customFormat="1" hidden="1">
      <c r="A55" s="236"/>
      <c r="B55" s="233" t="s">
        <v>338</v>
      </c>
      <c r="C55" s="234"/>
      <c r="D55" s="234"/>
      <c r="E55" s="234"/>
      <c r="F55" s="234"/>
      <c r="G55" s="234"/>
      <c r="H55" s="227">
        <f>'ПР6. 16.ПП3.Трансп.2.Мер.'!H11</f>
        <v>143156000</v>
      </c>
      <c r="I55" s="227">
        <f>'ПР6. 16.ПП3.Трансп.2.Мер.'!I11</f>
        <v>89156000</v>
      </c>
      <c r="J55" s="227">
        <f>'ПР6. 16.ПП3.Трансп.2.Мер.'!J11</f>
        <v>89156000</v>
      </c>
      <c r="K55" s="227">
        <f>'ПР6. 16.ПП3.Трансп.2.Мер.'!K11</f>
        <v>321468000</v>
      </c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37"/>
    </row>
    <row r="56" spans="1:24" ht="75">
      <c r="A56" s="277" t="s">
        <v>32</v>
      </c>
      <c r="B56" s="196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85" t="s">
        <v>134</v>
      </c>
      <c r="D56" s="185" t="s">
        <v>134</v>
      </c>
      <c r="E56" s="185" t="s">
        <v>134</v>
      </c>
      <c r="F56" s="183">
        <f>F58</f>
        <v>1230000010</v>
      </c>
      <c r="G56" s="185" t="s">
        <v>134</v>
      </c>
      <c r="H56" s="78">
        <f>H58</f>
        <v>89156000</v>
      </c>
      <c r="I56" s="78">
        <f t="shared" ref="I56:K56" si="48">I58</f>
        <v>89156000</v>
      </c>
      <c r="J56" s="78">
        <f t="shared" si="48"/>
        <v>89156000</v>
      </c>
      <c r="K56" s="78">
        <f t="shared" si="48"/>
        <v>267468000</v>
      </c>
      <c r="L56" s="78">
        <f>L58</f>
        <v>80559000</v>
      </c>
      <c r="M56" s="78">
        <f t="shared" ref="M56:W56" si="49">M58</f>
        <v>80559000</v>
      </c>
      <c r="N56" s="78">
        <f t="shared" si="49"/>
        <v>23623382.75</v>
      </c>
      <c r="O56" s="78">
        <f t="shared" si="49"/>
        <v>23623382.75</v>
      </c>
      <c r="P56" s="78">
        <f t="shared" si="49"/>
        <v>34302524</v>
      </c>
      <c r="Q56" s="78">
        <f t="shared" si="49"/>
        <v>34302524</v>
      </c>
      <c r="R56" s="78">
        <f t="shared" si="49"/>
        <v>57082800.710000001</v>
      </c>
      <c r="S56" s="78"/>
      <c r="T56" s="78">
        <f t="shared" si="49"/>
        <v>89156000</v>
      </c>
      <c r="U56" s="78"/>
      <c r="V56" s="78">
        <f t="shared" si="49"/>
        <v>89156000</v>
      </c>
      <c r="W56" s="78">
        <f t="shared" si="49"/>
        <v>89156000</v>
      </c>
      <c r="X56" s="276"/>
    </row>
    <row r="57" spans="1:24" s="166" customFormat="1" ht="12.75" customHeight="1">
      <c r="A57" s="277"/>
      <c r="B57" s="152" t="s">
        <v>164</v>
      </c>
      <c r="C57" s="58"/>
      <c r="D57" s="184"/>
      <c r="E57" s="184"/>
      <c r="F57" s="184"/>
      <c r="G57" s="184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200"/>
      <c r="W57" s="200"/>
      <c r="X57" s="276"/>
    </row>
    <row r="58" spans="1:24" s="166" customFormat="1" ht="12.75" customHeight="1">
      <c r="A58" s="277"/>
      <c r="B58" s="152" t="s">
        <v>57</v>
      </c>
      <c r="C58" s="48" t="str">
        <f>'ПР6. 16.ПП3.Трансп.2.Мер.'!C8</f>
        <v>009</v>
      </c>
      <c r="D58" s="48" t="str">
        <f>'ПР6. 16.ПП3.Трансп.2.Мер.'!D8</f>
        <v>04</v>
      </c>
      <c r="E58" s="48" t="str">
        <f>'ПР6. 16.ПП3.Трансп.2.Мер.'!E8</f>
        <v>08</v>
      </c>
      <c r="F58" s="183">
        <f>'ПР6. 16.ПП3.Трансп.2.Мер.'!F8</f>
        <v>1230000010</v>
      </c>
      <c r="G58" s="48" t="str">
        <f>'ПР6. 16.ПП3.Трансп.2.Мер.'!G8</f>
        <v>810</v>
      </c>
      <c r="H58" s="48">
        <f>'ПР6. 16.ПП3.Трансп.2.Мер.'!H8</f>
        <v>89156000</v>
      </c>
      <c r="I58" s="48">
        <f>'ПР6. 16.ПП3.Трансп.2.Мер.'!I8</f>
        <v>89156000</v>
      </c>
      <c r="J58" s="48">
        <f>'ПР6. 16.ПП3.Трансп.2.Мер.'!J8</f>
        <v>89156000</v>
      </c>
      <c r="K58" s="48">
        <f>'ПР6. 16.ПП3.Трансп.2.Мер.'!K8</f>
        <v>267468000</v>
      </c>
      <c r="L58" s="48">
        <v>80559000</v>
      </c>
      <c r="M58" s="48">
        <v>80559000</v>
      </c>
      <c r="N58" s="48">
        <v>23623382.75</v>
      </c>
      <c r="O58" s="48">
        <v>23623382.75</v>
      </c>
      <c r="P58" s="48">
        <f>N58+10679141.25</f>
        <v>34302524</v>
      </c>
      <c r="Q58" s="48">
        <v>34302524</v>
      </c>
      <c r="R58" s="48">
        <f>P58+22780276.71</f>
        <v>57082800.710000001</v>
      </c>
      <c r="S58" s="48"/>
      <c r="T58" s="48">
        <f>H58</f>
        <v>89156000</v>
      </c>
      <c r="U58" s="48"/>
      <c r="V58" s="48">
        <f>'ПР6. 16.ПП3.Трансп.2.Мер.'!I8</f>
        <v>89156000</v>
      </c>
      <c r="W58" s="48">
        <f>'ПР6. 16.ПП3.Трансп.2.Мер.'!J8</f>
        <v>89156000</v>
      </c>
      <c r="X58" s="276"/>
    </row>
    <row r="59" spans="1:24">
      <c r="A59" s="277" t="s">
        <v>135</v>
      </c>
      <c r="B59" s="196" t="str">
        <f>'ПР6. 16.ПП3.Трансп.2.Мер.'!A9</f>
        <v>Приобретение автобусов для муниципальных нужд</v>
      </c>
      <c r="C59" s="185" t="s">
        <v>134</v>
      </c>
      <c r="D59" s="185" t="s">
        <v>134</v>
      </c>
      <c r="E59" s="185" t="s">
        <v>134</v>
      </c>
      <c r="F59" s="183">
        <f>'ПР6. 16.ПП3.Трансп.2.Мер.'!F9</f>
        <v>1230000020</v>
      </c>
      <c r="G59" s="185"/>
      <c r="H59" s="78">
        <f>H61</f>
        <v>51000000</v>
      </c>
      <c r="I59" s="78">
        <f t="shared" ref="I59:K59" si="50">I61</f>
        <v>0</v>
      </c>
      <c r="J59" s="78">
        <f t="shared" si="50"/>
        <v>0</v>
      </c>
      <c r="K59" s="78">
        <f t="shared" si="50"/>
        <v>51000000</v>
      </c>
      <c r="L59" s="78">
        <f>L61</f>
        <v>36330740</v>
      </c>
      <c r="M59" s="78">
        <f t="shared" ref="M59:W59" si="51">M61</f>
        <v>36330740</v>
      </c>
      <c r="N59" s="78">
        <f t="shared" si="51"/>
        <v>0</v>
      </c>
      <c r="O59" s="78">
        <f t="shared" si="51"/>
        <v>0</v>
      </c>
      <c r="P59" s="78">
        <f t="shared" si="51"/>
        <v>0</v>
      </c>
      <c r="Q59" s="78">
        <f t="shared" si="51"/>
        <v>0</v>
      </c>
      <c r="R59" s="78">
        <f t="shared" si="51"/>
        <v>51000000</v>
      </c>
      <c r="S59" s="78"/>
      <c r="T59" s="78">
        <f t="shared" si="51"/>
        <v>51000000</v>
      </c>
      <c r="U59" s="78"/>
      <c r="V59" s="78">
        <f t="shared" si="51"/>
        <v>0</v>
      </c>
      <c r="W59" s="78">
        <f t="shared" si="51"/>
        <v>0</v>
      </c>
      <c r="X59" s="277"/>
    </row>
    <row r="60" spans="1:24" s="166" customFormat="1" ht="12.75" customHeight="1">
      <c r="A60" s="277"/>
      <c r="B60" s="152" t="s">
        <v>164</v>
      </c>
      <c r="C60" s="58"/>
      <c r="D60" s="184"/>
      <c r="E60" s="184"/>
      <c r="F60" s="184"/>
      <c r="G60" s="184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277"/>
    </row>
    <row r="61" spans="1:24" s="166" customFormat="1" ht="12.75" customHeight="1">
      <c r="A61" s="277"/>
      <c r="B61" s="152" t="s">
        <v>57</v>
      </c>
      <c r="C61" s="48" t="str">
        <f>'ПР6. 16.ПП3.Трансп.2.Мер.'!C9</f>
        <v>009</v>
      </c>
      <c r="D61" s="48" t="str">
        <f>'ПР6. 16.ПП3.Трансп.2.Мер.'!D9</f>
        <v>04</v>
      </c>
      <c r="E61" s="48" t="str">
        <f>'ПР6. 16.ПП3.Трансп.2.Мер.'!E9</f>
        <v>08</v>
      </c>
      <c r="F61" s="183">
        <f>'ПР6. 16.ПП3.Трансп.2.Мер.'!F9</f>
        <v>1230000020</v>
      </c>
      <c r="G61" s="60">
        <f>'ПР6. 16.ПП3.Трансп.2.Мер.'!G9</f>
        <v>244</v>
      </c>
      <c r="H61" s="48">
        <f>'ПР6. 16.ПП3.Трансп.2.Мер.'!H9</f>
        <v>51000000</v>
      </c>
      <c r="I61" s="48">
        <f>'ПР6. 16.ПП3.Трансп.2.Мер.'!I9</f>
        <v>0</v>
      </c>
      <c r="J61" s="48">
        <f>'ПР6. 16.ПП3.Трансп.2.Мер.'!J9</f>
        <v>0</v>
      </c>
      <c r="K61" s="48">
        <f>'ПР6. 16.ПП3.Трансп.2.Мер.'!K9</f>
        <v>51000000</v>
      </c>
      <c r="L61" s="48">
        <v>36330740</v>
      </c>
      <c r="M61" s="48">
        <v>36330740</v>
      </c>
      <c r="N61" s="48">
        <v>0</v>
      </c>
      <c r="O61" s="48">
        <v>0</v>
      </c>
      <c r="P61" s="48">
        <v>0</v>
      </c>
      <c r="Q61" s="48">
        <v>0</v>
      </c>
      <c r="R61" s="48">
        <f>H61</f>
        <v>51000000</v>
      </c>
      <c r="S61" s="48"/>
      <c r="T61" s="48">
        <f>H61</f>
        <v>51000000</v>
      </c>
      <c r="U61" s="48"/>
      <c r="V61" s="48">
        <f>'ПР6. 16.ПП3.Трансп.2.Мер.'!I9</f>
        <v>0</v>
      </c>
      <c r="W61" s="48">
        <f>'ПР6. 16.ПП3.Трансп.2.Мер.'!J9</f>
        <v>0</v>
      </c>
      <c r="X61" s="277"/>
    </row>
    <row r="62" spans="1:24" ht="31.5" customHeight="1">
      <c r="A62" s="277" t="s">
        <v>320</v>
      </c>
      <c r="B62" s="210" t="str">
        <f>'ПР6. 16.ПП3.Трансп.2.Мер.'!A10</f>
        <v>Проведение обследования пассажиропотоков на территории ЗАТО Железногорск</v>
      </c>
      <c r="C62" s="185" t="s">
        <v>134</v>
      </c>
      <c r="D62" s="185" t="s">
        <v>134</v>
      </c>
      <c r="E62" s="185" t="s">
        <v>134</v>
      </c>
      <c r="F62" s="183">
        <f>F64</f>
        <v>1230000030</v>
      </c>
      <c r="G62" s="185"/>
      <c r="H62" s="78">
        <f>H64</f>
        <v>3000000</v>
      </c>
      <c r="I62" s="78">
        <f t="shared" ref="I62:K62" si="52">I64</f>
        <v>0</v>
      </c>
      <c r="J62" s="78">
        <f t="shared" si="52"/>
        <v>0</v>
      </c>
      <c r="K62" s="78">
        <f t="shared" si="52"/>
        <v>3000000</v>
      </c>
      <c r="L62" s="78">
        <f>L64</f>
        <v>36330740</v>
      </c>
      <c r="M62" s="78">
        <f t="shared" ref="M62:R62" si="53">M64</f>
        <v>36330740</v>
      </c>
      <c r="N62" s="78">
        <f t="shared" si="53"/>
        <v>0</v>
      </c>
      <c r="O62" s="78">
        <f t="shared" si="53"/>
        <v>0</v>
      </c>
      <c r="P62" s="78">
        <f t="shared" si="53"/>
        <v>0</v>
      </c>
      <c r="Q62" s="78">
        <f t="shared" si="53"/>
        <v>0</v>
      </c>
      <c r="R62" s="78">
        <f t="shared" si="53"/>
        <v>3000000</v>
      </c>
      <c r="S62" s="78"/>
      <c r="T62" s="78">
        <f t="shared" ref="T62" si="54">T64</f>
        <v>3000000</v>
      </c>
      <c r="U62" s="78"/>
      <c r="V62" s="78">
        <f t="shared" ref="V62:W62" si="55">V64</f>
        <v>0</v>
      </c>
      <c r="W62" s="78">
        <f t="shared" si="55"/>
        <v>0</v>
      </c>
      <c r="X62" s="277"/>
    </row>
    <row r="63" spans="1:24" s="166" customFormat="1" ht="12.75" customHeight="1">
      <c r="A63" s="277"/>
      <c r="B63" s="152" t="s">
        <v>164</v>
      </c>
      <c r="C63" s="58"/>
      <c r="D63" s="184"/>
      <c r="E63" s="184"/>
      <c r="F63" s="184"/>
      <c r="G63" s="184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277"/>
    </row>
    <row r="64" spans="1:24" s="166" customFormat="1" ht="12.75" customHeight="1">
      <c r="A64" s="277"/>
      <c r="B64" s="152" t="s">
        <v>57</v>
      </c>
      <c r="C64" s="48" t="str">
        <f>'ПР6. 16.ПП3.Трансп.2.Мер.'!C10</f>
        <v>009</v>
      </c>
      <c r="D64" s="48" t="str">
        <f>'ПР6. 16.ПП3.Трансп.2.Мер.'!D10</f>
        <v>04</v>
      </c>
      <c r="E64" s="48" t="str">
        <f>'ПР6. 16.ПП3.Трансп.2.Мер.'!E10</f>
        <v>08</v>
      </c>
      <c r="F64" s="183">
        <f>'ПР6. 16.ПП3.Трансп.2.Мер.'!F10</f>
        <v>1230000030</v>
      </c>
      <c r="G64" s="60">
        <f>'ПР6. 16.ПП3.Трансп.2.Мер.'!G10</f>
        <v>244</v>
      </c>
      <c r="H64" s="48">
        <f>'ПР6. 16.ПП3.Трансп.2.Мер.'!H10</f>
        <v>3000000</v>
      </c>
      <c r="I64" s="48">
        <f>'ПР6. 16.ПП3.Трансп.2.Мер.'!I10</f>
        <v>0</v>
      </c>
      <c r="J64" s="48">
        <f>'ПР6. 16.ПП3.Трансп.2.Мер.'!J10</f>
        <v>0</v>
      </c>
      <c r="K64" s="48">
        <f>'ПР6. 16.ПП3.Трансп.2.Мер.'!K10</f>
        <v>3000000</v>
      </c>
      <c r="L64" s="48">
        <v>36330740</v>
      </c>
      <c r="M64" s="48">
        <v>36330740</v>
      </c>
      <c r="N64" s="48">
        <v>0</v>
      </c>
      <c r="O64" s="48">
        <v>0</v>
      </c>
      <c r="P64" s="48">
        <v>0</v>
      </c>
      <c r="Q64" s="48">
        <v>0</v>
      </c>
      <c r="R64" s="48">
        <f>H64</f>
        <v>3000000</v>
      </c>
      <c r="S64" s="48"/>
      <c r="T64" s="48">
        <f>H64</f>
        <v>3000000</v>
      </c>
      <c r="U64" s="48"/>
      <c r="V64" s="48">
        <f>'ПР6. 16.ПП3.Трансп.2.Мер.'!I12</f>
        <v>0</v>
      </c>
      <c r="W64" s="48">
        <f>'ПР6. 16.ПП3.Трансп.2.Мер.'!J12</f>
        <v>0</v>
      </c>
      <c r="X64" s="277"/>
    </row>
    <row r="65" spans="1:24" ht="44.25" customHeight="1">
      <c r="A65" s="86" t="s">
        <v>67</v>
      </c>
      <c r="B65" s="74" t="s">
        <v>100</v>
      </c>
      <c r="C65" s="180" t="s">
        <v>5</v>
      </c>
      <c r="D65" s="180" t="str">
        <f>C65</f>
        <v>Х</v>
      </c>
      <c r="E65" s="180" t="str">
        <f>D65</f>
        <v>Х</v>
      </c>
      <c r="F65" s="180">
        <v>1240000000</v>
      </c>
      <c r="G65" s="180" t="s">
        <v>134</v>
      </c>
      <c r="H65" s="85">
        <f>SUM(H67:H86)/2</f>
        <v>91851117</v>
      </c>
      <c r="I65" s="85">
        <f t="shared" ref="I65:K65" si="56">SUM(I67:I86)/2</f>
        <v>90351117</v>
      </c>
      <c r="J65" s="85">
        <f t="shared" si="56"/>
        <v>90351117</v>
      </c>
      <c r="K65" s="85">
        <f t="shared" si="56"/>
        <v>272553351</v>
      </c>
      <c r="L65" s="85">
        <v>92873777.959999993</v>
      </c>
      <c r="M65" s="85">
        <v>91033370.489999995</v>
      </c>
      <c r="N65" s="85">
        <f t="shared" ref="N65:W65" si="57">N67+N71+N75+N81+N84</f>
        <v>20327897</v>
      </c>
      <c r="O65" s="85">
        <f t="shared" si="57"/>
        <v>19748299.359999999</v>
      </c>
      <c r="P65" s="85">
        <f t="shared" si="57"/>
        <v>49214577.840000004</v>
      </c>
      <c r="Q65" s="85">
        <f t="shared" si="57"/>
        <v>48560153.770000003</v>
      </c>
      <c r="R65" s="85">
        <f t="shared" si="57"/>
        <v>74093327.710000008</v>
      </c>
      <c r="S65" s="85"/>
      <c r="T65" s="85">
        <f t="shared" si="57"/>
        <v>90351117</v>
      </c>
      <c r="U65" s="85"/>
      <c r="V65" s="85">
        <f t="shared" si="57"/>
        <v>90351117</v>
      </c>
      <c r="W65" s="85">
        <f t="shared" si="57"/>
        <v>90351117</v>
      </c>
      <c r="X65" s="79"/>
    </row>
    <row r="66" spans="1:24" s="238" customFormat="1" hidden="1">
      <c r="A66" s="236"/>
      <c r="B66" s="233" t="s">
        <v>338</v>
      </c>
      <c r="C66" s="234"/>
      <c r="D66" s="234"/>
      <c r="E66" s="234"/>
      <c r="F66" s="234"/>
      <c r="G66" s="234"/>
      <c r="H66" s="227">
        <f>'ПР4. 19.ПП4.Благ.2.Мер.'!H16</f>
        <v>91851117</v>
      </c>
      <c r="I66" s="227">
        <f>'ПР4. 19.ПП4.Благ.2.Мер.'!I16</f>
        <v>90351117</v>
      </c>
      <c r="J66" s="227">
        <f>'ПР4. 19.ПП4.Благ.2.Мер.'!J16</f>
        <v>90351117</v>
      </c>
      <c r="K66" s="227">
        <f>'ПР4. 19.ПП4.Благ.2.Мер.'!K16</f>
        <v>272553351</v>
      </c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39"/>
    </row>
    <row r="67" spans="1:24" ht="15" customHeight="1">
      <c r="A67" s="277" t="s">
        <v>68</v>
      </c>
      <c r="B67" s="196" t="s">
        <v>111</v>
      </c>
      <c r="C67" s="185" t="s">
        <v>134</v>
      </c>
      <c r="D67" s="185" t="s">
        <v>134</v>
      </c>
      <c r="E67" s="185" t="s">
        <v>134</v>
      </c>
      <c r="F67" s="183">
        <f>F69</f>
        <v>1240000010</v>
      </c>
      <c r="G67" s="185" t="s">
        <v>134</v>
      </c>
      <c r="H67" s="78">
        <f>H69+H70</f>
        <v>47859866</v>
      </c>
      <c r="I67" s="78">
        <f t="shared" ref="I67:K67" si="58">I69+I70</f>
        <v>47859866</v>
      </c>
      <c r="J67" s="78">
        <f t="shared" si="58"/>
        <v>47859866</v>
      </c>
      <c r="K67" s="78">
        <f t="shared" si="58"/>
        <v>143579598</v>
      </c>
      <c r="L67" s="78">
        <f>L69+L70</f>
        <v>44484421.840000004</v>
      </c>
      <c r="M67" s="78">
        <f t="shared" ref="M67:W67" si="59">M69+M70</f>
        <v>42468633.579999998</v>
      </c>
      <c r="N67" s="78">
        <f t="shared" si="59"/>
        <v>13333563</v>
      </c>
      <c r="O67" s="78">
        <f>O69+O70</f>
        <v>12779225.33</v>
      </c>
      <c r="P67" s="78">
        <f t="shared" si="59"/>
        <v>23155158</v>
      </c>
      <c r="Q67" s="78">
        <f t="shared" si="59"/>
        <v>22680220.530000001</v>
      </c>
      <c r="R67" s="78">
        <f t="shared" si="59"/>
        <v>34155279</v>
      </c>
      <c r="S67" s="78"/>
      <c r="T67" s="78">
        <f t="shared" si="59"/>
        <v>47859866</v>
      </c>
      <c r="U67" s="78"/>
      <c r="V67" s="78">
        <f t="shared" si="59"/>
        <v>47859866</v>
      </c>
      <c r="W67" s="78">
        <f t="shared" si="59"/>
        <v>47859866</v>
      </c>
      <c r="X67" s="79"/>
    </row>
    <row r="68" spans="1:24" s="166" customFormat="1" ht="12.75" customHeight="1">
      <c r="A68" s="277"/>
      <c r="B68" s="152" t="s">
        <v>164</v>
      </c>
      <c r="C68" s="58"/>
      <c r="D68" s="184"/>
      <c r="E68" s="184"/>
      <c r="F68" s="184"/>
      <c r="G68" s="184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8"/>
      <c r="V68" s="50"/>
      <c r="W68" s="50"/>
      <c r="X68" s="276"/>
    </row>
    <row r="69" spans="1:24" s="166" customFormat="1" ht="12.75" customHeight="1">
      <c r="A69" s="277"/>
      <c r="B69" s="152" t="s">
        <v>57</v>
      </c>
      <c r="C69" s="58" t="str">
        <f>'ПР4. 19.ПП4.Благ.2.Мер.'!C8</f>
        <v>009</v>
      </c>
      <c r="D69" s="58" t="str">
        <f>'ПР4. 19.ПП4.Благ.2.Мер.'!D8</f>
        <v>05</v>
      </c>
      <c r="E69" s="58" t="str">
        <f>'ПР4. 19.ПП4.Благ.2.Мер.'!E8</f>
        <v>03</v>
      </c>
      <c r="F69" s="58">
        <f>'ПР4. 19.ПП4.Благ.2.Мер.'!F8</f>
        <v>1240000010</v>
      </c>
      <c r="G69" s="58">
        <f>'ПР4. 19.ПП4.Благ.2.Мер.'!G8</f>
        <v>244</v>
      </c>
      <c r="H69" s="48">
        <f>'ПР4. 19.ПП4.Благ.2.Мер.'!H8</f>
        <v>19215000</v>
      </c>
      <c r="I69" s="48">
        <f>'ПР4. 19.ПП4.Благ.2.Мер.'!I8</f>
        <v>19215000</v>
      </c>
      <c r="J69" s="48">
        <f>'ПР4. 19.ПП4.Благ.2.Мер.'!J8</f>
        <v>19215000</v>
      </c>
      <c r="K69" s="48">
        <f>'ПР4. 19.ПП4.Благ.2.Мер.'!K8</f>
        <v>57645000</v>
      </c>
      <c r="L69" s="48">
        <v>15839555.84</v>
      </c>
      <c r="M69" s="48">
        <v>13823768.58</v>
      </c>
      <c r="N69" s="48">
        <v>6651542</v>
      </c>
      <c r="O69" s="48">
        <v>6097204.3300000001</v>
      </c>
      <c r="P69" s="48">
        <f>N69+2821595</f>
        <v>9473137</v>
      </c>
      <c r="Q69" s="48">
        <v>8998199.5299999993</v>
      </c>
      <c r="R69" s="48">
        <f>P69+2719297</f>
        <v>12192434</v>
      </c>
      <c r="S69" s="48"/>
      <c r="T69" s="48">
        <f>H69</f>
        <v>19215000</v>
      </c>
      <c r="U69" s="48"/>
      <c r="V69" s="48">
        <f>'ПР4. 19.ПП4.Благ.2.Мер.'!I8</f>
        <v>19215000</v>
      </c>
      <c r="W69" s="48">
        <f>'ПР4. 19.ПП4.Благ.2.Мер.'!J8</f>
        <v>19215000</v>
      </c>
      <c r="X69" s="276"/>
    </row>
    <row r="70" spans="1:24" s="166" customFormat="1" ht="12.75" customHeight="1">
      <c r="A70" s="277"/>
      <c r="B70" s="152" t="s">
        <v>57</v>
      </c>
      <c r="C70" s="58" t="str">
        <f>'ПР4. 19.ПП4.Благ.2.Мер.'!C9</f>
        <v>009</v>
      </c>
      <c r="D70" s="58" t="str">
        <f>'ПР4. 19.ПП4.Благ.2.Мер.'!D9</f>
        <v>05</v>
      </c>
      <c r="E70" s="58" t="str">
        <f>'ПР4. 19.ПП4.Благ.2.Мер.'!E9</f>
        <v>03</v>
      </c>
      <c r="F70" s="58">
        <f>'ПР4. 19.ПП4.Благ.2.Мер.'!F9</f>
        <v>1240000010</v>
      </c>
      <c r="G70" s="58" t="str">
        <f>'ПР4. 19.ПП4.Благ.2.Мер.'!G9</f>
        <v>810</v>
      </c>
      <c r="H70" s="48">
        <f>'ПР4. 19.ПП4.Благ.2.Мер.'!H9</f>
        <v>28644866</v>
      </c>
      <c r="I70" s="48">
        <f>'ПР4. 19.ПП4.Благ.2.Мер.'!I9</f>
        <v>28644866</v>
      </c>
      <c r="J70" s="48">
        <f>'ПР4. 19.ПП4.Благ.2.Мер.'!J9</f>
        <v>28644866</v>
      </c>
      <c r="K70" s="48">
        <f>'ПР4. 19.ПП4.Благ.2.Мер.'!K9</f>
        <v>85934598</v>
      </c>
      <c r="L70" s="48">
        <v>28644866</v>
      </c>
      <c r="M70" s="48">
        <v>28644865</v>
      </c>
      <c r="N70" s="48">
        <v>6682021</v>
      </c>
      <c r="O70" s="48">
        <v>6682021</v>
      </c>
      <c r="P70" s="48">
        <f>N70+7000000</f>
        <v>13682021</v>
      </c>
      <c r="Q70" s="48">
        <v>13682021</v>
      </c>
      <c r="R70" s="48">
        <f>P70+8280824</f>
        <v>21962845</v>
      </c>
      <c r="S70" s="48"/>
      <c r="T70" s="48">
        <f>H70</f>
        <v>28644866</v>
      </c>
      <c r="U70" s="48"/>
      <c r="V70" s="48">
        <f>'ПР4. 19.ПП4.Благ.2.Мер.'!I9</f>
        <v>28644866</v>
      </c>
      <c r="W70" s="48">
        <f>'ПР4. 19.ПП4.Благ.2.Мер.'!J9</f>
        <v>28644866</v>
      </c>
      <c r="X70" s="276"/>
    </row>
    <row r="71" spans="1:24">
      <c r="A71" s="277" t="s">
        <v>69</v>
      </c>
      <c r="B71" s="196" t="s">
        <v>60</v>
      </c>
      <c r="C71" s="185" t="s">
        <v>134</v>
      </c>
      <c r="D71" s="185" t="s">
        <v>134</v>
      </c>
      <c r="E71" s="185" t="s">
        <v>134</v>
      </c>
      <c r="F71" s="183">
        <f>F73</f>
        <v>1240000020</v>
      </c>
      <c r="G71" s="185" t="s">
        <v>134</v>
      </c>
      <c r="H71" s="78">
        <f>H73+H74</f>
        <v>13275876</v>
      </c>
      <c r="I71" s="78">
        <f t="shared" ref="I71:K71" si="60">I73+I74</f>
        <v>13275876</v>
      </c>
      <c r="J71" s="78">
        <f t="shared" si="60"/>
        <v>13275876</v>
      </c>
      <c r="K71" s="78">
        <f t="shared" si="60"/>
        <v>39827628</v>
      </c>
      <c r="L71" s="78">
        <f>L73+L74</f>
        <v>13548055</v>
      </c>
      <c r="M71" s="78">
        <f t="shared" ref="M71:W71" si="61">M73+M74</f>
        <v>13377256.43</v>
      </c>
      <c r="N71" s="78">
        <f t="shared" si="61"/>
        <v>2374334</v>
      </c>
      <c r="O71" s="78">
        <f>O73+O74</f>
        <v>2363053</v>
      </c>
      <c r="P71" s="78">
        <f t="shared" si="61"/>
        <v>9080918</v>
      </c>
      <c r="Q71" s="78">
        <f t="shared" si="61"/>
        <v>9054078</v>
      </c>
      <c r="R71" s="78">
        <f t="shared" si="61"/>
        <v>16479054</v>
      </c>
      <c r="S71" s="78"/>
      <c r="T71" s="78">
        <f t="shared" si="61"/>
        <v>13275876</v>
      </c>
      <c r="U71" s="78"/>
      <c r="V71" s="78">
        <f t="shared" si="61"/>
        <v>13275876</v>
      </c>
      <c r="W71" s="78">
        <f t="shared" si="61"/>
        <v>13275876</v>
      </c>
      <c r="X71" s="276"/>
    </row>
    <row r="72" spans="1:24" s="166" customFormat="1" ht="12.75">
      <c r="A72" s="277"/>
      <c r="B72" s="152" t="s">
        <v>164</v>
      </c>
      <c r="C72" s="58"/>
      <c r="D72" s="184"/>
      <c r="E72" s="184"/>
      <c r="F72" s="184"/>
      <c r="G72" s="184"/>
      <c r="H72" s="48"/>
      <c r="I72" s="48"/>
      <c r="J72" s="48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76"/>
    </row>
    <row r="73" spans="1:24" s="166" customFormat="1" ht="12.75">
      <c r="A73" s="277"/>
      <c r="B73" s="152" t="s">
        <v>57</v>
      </c>
      <c r="C73" s="48" t="str">
        <f>'ПР4. 19.ПП4.Благ.2.Мер.'!C10</f>
        <v>009</v>
      </c>
      <c r="D73" s="48" t="str">
        <f>'ПР4. 19.ПП4.Благ.2.Мер.'!D10</f>
        <v>05</v>
      </c>
      <c r="E73" s="48" t="str">
        <f>'ПР4. 19.ПП4.Благ.2.Мер.'!E10</f>
        <v>03</v>
      </c>
      <c r="F73" s="58">
        <f>'ПР4. 19.ПП4.Благ.2.Мер.'!F10</f>
        <v>1240000020</v>
      </c>
      <c r="G73" s="48" t="str">
        <f>'ПР4. 19.ПП4.Благ.2.Мер.'!G10</f>
        <v>244</v>
      </c>
      <c r="H73" s="48">
        <f>'ПР4. 19.ПП4.Благ.2.Мер.'!H10</f>
        <v>186000</v>
      </c>
      <c r="I73" s="48">
        <f>'ПР4. 19.ПП4.Благ.2.Мер.'!I10</f>
        <v>186000</v>
      </c>
      <c r="J73" s="48">
        <f>'ПР4. 19.ПП4.Благ.2.Мер.'!J10</f>
        <v>186000</v>
      </c>
      <c r="K73" s="48">
        <f>'ПР4. 19.ПП4.Благ.2.Мер.'!K10</f>
        <v>558000</v>
      </c>
      <c r="L73" s="48">
        <v>458179</v>
      </c>
      <c r="M73" s="48">
        <v>458179</v>
      </c>
      <c r="N73" s="48">
        <v>46500</v>
      </c>
      <c r="O73" s="48">
        <v>35220</v>
      </c>
      <c r="P73" s="48">
        <f>N73+36000</f>
        <v>82500</v>
      </c>
      <c r="Q73" s="48">
        <v>55660</v>
      </c>
      <c r="R73" s="48">
        <f>P73+229179</f>
        <v>311679</v>
      </c>
      <c r="S73" s="48"/>
      <c r="T73" s="48">
        <f>H73</f>
        <v>186000</v>
      </c>
      <c r="U73" s="48"/>
      <c r="V73" s="48">
        <f>'ПР4. 19.ПП4.Благ.2.Мер.'!I10</f>
        <v>186000</v>
      </c>
      <c r="W73" s="48">
        <f>'ПР4. 19.ПП4.Благ.2.Мер.'!J10</f>
        <v>186000</v>
      </c>
      <c r="X73" s="276"/>
    </row>
    <row r="74" spans="1:24" s="166" customFormat="1" ht="12.75" customHeight="1">
      <c r="A74" s="277"/>
      <c r="B74" s="152" t="s">
        <v>57</v>
      </c>
      <c r="C74" s="48" t="str">
        <f>'ПР4. 19.ПП4.Благ.2.Мер.'!C11</f>
        <v>009</v>
      </c>
      <c r="D74" s="48" t="str">
        <f>'ПР4. 19.ПП4.Благ.2.Мер.'!D11</f>
        <v>05</v>
      </c>
      <c r="E74" s="48" t="str">
        <f>'ПР4. 19.ПП4.Благ.2.Мер.'!E11</f>
        <v>03</v>
      </c>
      <c r="F74" s="58">
        <f>'ПР4. 19.ПП4.Благ.2.Мер.'!F11</f>
        <v>1240000020</v>
      </c>
      <c r="G74" s="48" t="str">
        <f>'ПР4. 19.ПП4.Благ.2.Мер.'!G11</f>
        <v>810</v>
      </c>
      <c r="H74" s="48">
        <f>'ПР4. 19.ПП4.Благ.2.Мер.'!H11</f>
        <v>13089876</v>
      </c>
      <c r="I74" s="48">
        <f>'ПР4. 19.ПП4.Благ.2.Мер.'!I11</f>
        <v>13089876</v>
      </c>
      <c r="J74" s="48">
        <f>'ПР4. 19.ПП4.Благ.2.Мер.'!J11</f>
        <v>13089876</v>
      </c>
      <c r="K74" s="48">
        <f>'ПР4. 19.ПП4.Благ.2.Мер.'!K11</f>
        <v>39269628</v>
      </c>
      <c r="L74" s="48">
        <v>13089876</v>
      </c>
      <c r="M74" s="48">
        <v>12919077.43</v>
      </c>
      <c r="N74" s="48">
        <v>2327834</v>
      </c>
      <c r="O74" s="48">
        <v>2327833</v>
      </c>
      <c r="P74" s="48">
        <f>N74+6670584</f>
        <v>8998418</v>
      </c>
      <c r="Q74" s="48">
        <v>8998418</v>
      </c>
      <c r="R74" s="48">
        <f>P74+7168957</f>
        <v>16167375</v>
      </c>
      <c r="S74" s="48"/>
      <c r="T74" s="48">
        <f>H74</f>
        <v>13089876</v>
      </c>
      <c r="U74" s="48"/>
      <c r="V74" s="48">
        <f>'ПР4. 19.ПП4.Благ.2.Мер.'!I11</f>
        <v>13089876</v>
      </c>
      <c r="W74" s="48">
        <f>'ПР4. 19.ПП4.Благ.2.Мер.'!J11</f>
        <v>13089876</v>
      </c>
      <c r="X74" s="276"/>
    </row>
    <row r="75" spans="1:24">
      <c r="A75" s="277" t="s">
        <v>112</v>
      </c>
      <c r="B75" s="196" t="str">
        <f>'ПР4. 19.ПП4.Благ.2.Мер.'!A12</f>
        <v>Благоустройство мест массового отдыха населения</v>
      </c>
      <c r="C75" s="185" t="s">
        <v>134</v>
      </c>
      <c r="D75" s="185" t="s">
        <v>134</v>
      </c>
      <c r="E75" s="185" t="s">
        <v>134</v>
      </c>
      <c r="F75" s="183">
        <f>F77</f>
        <v>1240000030</v>
      </c>
      <c r="G75" s="185" t="s">
        <v>134</v>
      </c>
      <c r="H75" s="78">
        <f>H77</f>
        <v>325995</v>
      </c>
      <c r="I75" s="78">
        <f t="shared" ref="I75:K75" si="62">I77</f>
        <v>325995</v>
      </c>
      <c r="J75" s="78">
        <f t="shared" si="62"/>
        <v>325995</v>
      </c>
      <c r="K75" s="78">
        <f t="shared" si="62"/>
        <v>977985</v>
      </c>
      <c r="L75" s="78">
        <f>L77</f>
        <v>325995</v>
      </c>
      <c r="M75" s="78">
        <f t="shared" ref="M75" si="63">M77</f>
        <v>325995</v>
      </c>
      <c r="N75" s="78">
        <f t="shared" ref="N75:W75" si="64">N77</f>
        <v>0</v>
      </c>
      <c r="O75" s="78">
        <f t="shared" si="64"/>
        <v>0</v>
      </c>
      <c r="P75" s="78">
        <f t="shared" si="64"/>
        <v>96000</v>
      </c>
      <c r="Q75" s="78">
        <f t="shared" si="64"/>
        <v>45214.28</v>
      </c>
      <c r="R75" s="78">
        <f t="shared" si="64"/>
        <v>338000</v>
      </c>
      <c r="S75" s="78"/>
      <c r="T75" s="78">
        <f t="shared" si="64"/>
        <v>325995</v>
      </c>
      <c r="U75" s="78"/>
      <c r="V75" s="78">
        <f t="shared" si="64"/>
        <v>325995</v>
      </c>
      <c r="W75" s="78">
        <f t="shared" si="64"/>
        <v>325995</v>
      </c>
      <c r="X75" s="276"/>
    </row>
    <row r="76" spans="1:24" s="166" customFormat="1" ht="12.75" customHeight="1">
      <c r="A76" s="277"/>
      <c r="B76" s="152" t="s">
        <v>164</v>
      </c>
      <c r="C76" s="58"/>
      <c r="D76" s="184"/>
      <c r="E76" s="184"/>
      <c r="F76" s="184"/>
      <c r="G76" s="184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276"/>
    </row>
    <row r="77" spans="1:24" s="166" customFormat="1" ht="12.75" customHeight="1">
      <c r="A77" s="277"/>
      <c r="B77" s="152" t="s">
        <v>57</v>
      </c>
      <c r="C77" s="48" t="str">
        <f>'ПР4. 19.ПП4.Благ.2.Мер.'!C12</f>
        <v>009</v>
      </c>
      <c r="D77" s="48" t="str">
        <f>'ПР4. 19.ПП4.Благ.2.Мер.'!D12</f>
        <v>05</v>
      </c>
      <c r="E77" s="48" t="str">
        <f>'ПР4. 19.ПП4.Благ.2.Мер.'!E12</f>
        <v>03</v>
      </c>
      <c r="F77" s="183">
        <f>'ПР4. 19.ПП4.Благ.2.Мер.'!F12</f>
        <v>1240000030</v>
      </c>
      <c r="G77" s="48" t="str">
        <f>'ПР4. 19.ПП4.Благ.2.Мер.'!G12</f>
        <v>244</v>
      </c>
      <c r="H77" s="48">
        <f>'ПР4. 19.ПП4.Благ.2.Мер.'!H12</f>
        <v>325995</v>
      </c>
      <c r="I77" s="48">
        <f>'ПР4. 19.ПП4.Благ.2.Мер.'!I12</f>
        <v>325995</v>
      </c>
      <c r="J77" s="48">
        <f>'ПР4. 19.ПП4.Благ.2.Мер.'!J12</f>
        <v>325995</v>
      </c>
      <c r="K77" s="48">
        <f>'ПР4. 19.ПП4.Благ.2.Мер.'!K12</f>
        <v>977985</v>
      </c>
      <c r="L77" s="48">
        <v>325995</v>
      </c>
      <c r="M77" s="48">
        <v>325995</v>
      </c>
      <c r="N77" s="48">
        <v>0</v>
      </c>
      <c r="O77" s="48">
        <v>0</v>
      </c>
      <c r="P77" s="48">
        <v>96000</v>
      </c>
      <c r="Q77" s="48">
        <v>45214.28</v>
      </c>
      <c r="R77" s="48">
        <f>P77+242000</f>
        <v>338000</v>
      </c>
      <c r="S77" s="48"/>
      <c r="T77" s="48">
        <f>H77</f>
        <v>325995</v>
      </c>
      <c r="U77" s="48"/>
      <c r="V77" s="48">
        <f>'ПР4. 19.ПП4.Благ.2.Мер.'!I12</f>
        <v>325995</v>
      </c>
      <c r="W77" s="48">
        <f>'ПР4. 19.ПП4.Благ.2.Мер.'!J12</f>
        <v>325995</v>
      </c>
      <c r="X77" s="276"/>
    </row>
    <row r="78" spans="1:24" ht="45">
      <c r="A78" s="277" t="s">
        <v>114</v>
      </c>
      <c r="B78" s="21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85" t="s">
        <v>134</v>
      </c>
      <c r="D78" s="185" t="s">
        <v>134</v>
      </c>
      <c r="E78" s="185" t="s">
        <v>134</v>
      </c>
      <c r="F78" s="183">
        <f>F80</f>
        <v>1240000040</v>
      </c>
      <c r="G78" s="185" t="s">
        <v>134</v>
      </c>
      <c r="H78" s="78">
        <f>H80</f>
        <v>1500000</v>
      </c>
      <c r="I78" s="78">
        <f t="shared" ref="I78:K78" si="65">I80</f>
        <v>0</v>
      </c>
      <c r="J78" s="78">
        <f t="shared" si="65"/>
        <v>0</v>
      </c>
      <c r="K78" s="78">
        <f t="shared" si="65"/>
        <v>1500000</v>
      </c>
      <c r="L78" s="78">
        <f>L80</f>
        <v>325995</v>
      </c>
      <c r="M78" s="78">
        <f t="shared" ref="M78:R78" si="66">M80</f>
        <v>325995</v>
      </c>
      <c r="N78" s="78">
        <f t="shared" si="66"/>
        <v>0</v>
      </c>
      <c r="O78" s="78">
        <f t="shared" si="66"/>
        <v>0</v>
      </c>
      <c r="P78" s="78">
        <f t="shared" si="66"/>
        <v>96000</v>
      </c>
      <c r="Q78" s="78">
        <f t="shared" si="66"/>
        <v>45214.28</v>
      </c>
      <c r="R78" s="78">
        <f t="shared" si="66"/>
        <v>338000</v>
      </c>
      <c r="S78" s="78"/>
      <c r="T78" s="78">
        <f t="shared" ref="T78" si="67">T80</f>
        <v>1500000</v>
      </c>
      <c r="U78" s="78"/>
      <c r="V78" s="78">
        <f t="shared" ref="V78:W78" si="68">V80</f>
        <v>28789380</v>
      </c>
      <c r="W78" s="78">
        <f t="shared" si="68"/>
        <v>28789380</v>
      </c>
      <c r="X78" s="276"/>
    </row>
    <row r="79" spans="1:24" s="166" customFormat="1" ht="12.75" customHeight="1">
      <c r="A79" s="277"/>
      <c r="B79" s="152" t="s">
        <v>164</v>
      </c>
      <c r="C79" s="58"/>
      <c r="D79" s="184"/>
      <c r="E79" s="184"/>
      <c r="F79" s="184"/>
      <c r="G79" s="184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276"/>
    </row>
    <row r="80" spans="1:24" s="166" customFormat="1" ht="12.75" customHeight="1">
      <c r="A80" s="277"/>
      <c r="B80" s="152" t="s">
        <v>57</v>
      </c>
      <c r="C80" s="48">
        <f>'ПР4. 19.ПП4.Благ.2.Мер.'!C13</f>
        <v>801</v>
      </c>
      <c r="D80" s="48" t="str">
        <f>'ПР4. 19.ПП4.Благ.2.Мер.'!D13</f>
        <v>05</v>
      </c>
      <c r="E80" s="48" t="str">
        <f>'ПР4. 19.ПП4.Благ.2.Мер.'!E13</f>
        <v>03</v>
      </c>
      <c r="F80" s="183">
        <f>'ПР4. 19.ПП4.Благ.2.Мер.'!F13</f>
        <v>1240000040</v>
      </c>
      <c r="G80" s="60">
        <f>'ПР4. 19.ПП4.Благ.2.Мер.'!G13</f>
        <v>870</v>
      </c>
      <c r="H80" s="48">
        <f>'ПР4. 19.ПП4.Благ.2.Мер.'!H13</f>
        <v>1500000</v>
      </c>
      <c r="I80" s="48">
        <f>'ПР4. 19.ПП4.Благ.2.Мер.'!I13</f>
        <v>0</v>
      </c>
      <c r="J80" s="48">
        <f>'ПР4. 19.ПП4.Благ.2.Мер.'!J13</f>
        <v>0</v>
      </c>
      <c r="K80" s="48">
        <f>'ПР4. 19.ПП4.Благ.2.Мер.'!K13</f>
        <v>1500000</v>
      </c>
      <c r="L80" s="48">
        <v>325995</v>
      </c>
      <c r="M80" s="48">
        <v>325995</v>
      </c>
      <c r="N80" s="48">
        <v>0</v>
      </c>
      <c r="O80" s="48">
        <v>0</v>
      </c>
      <c r="P80" s="48">
        <v>96000</v>
      </c>
      <c r="Q80" s="48">
        <v>45214.28</v>
      </c>
      <c r="R80" s="48">
        <f>P80+242000</f>
        <v>338000</v>
      </c>
      <c r="S80" s="48"/>
      <c r="T80" s="48">
        <f>H80</f>
        <v>1500000</v>
      </c>
      <c r="U80" s="48"/>
      <c r="V80" s="48">
        <f>'ПР4. 19.ПП4.Благ.2.Мер.'!I15</f>
        <v>28789380</v>
      </c>
      <c r="W80" s="48">
        <f>'ПР4. 19.ПП4.Благ.2.Мер.'!J15</f>
        <v>28789380</v>
      </c>
      <c r="X80" s="276"/>
    </row>
    <row r="81" spans="1:25" ht="60">
      <c r="A81" s="277" t="s">
        <v>114</v>
      </c>
      <c r="B81" s="19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85" t="s">
        <v>134</v>
      </c>
      <c r="D81" s="185" t="s">
        <v>134</v>
      </c>
      <c r="E81" s="185" t="s">
        <v>134</v>
      </c>
      <c r="F81" s="183">
        <f>F83</f>
        <v>1240000060</v>
      </c>
      <c r="G81" s="185" t="s">
        <v>134</v>
      </c>
      <c r="H81" s="78">
        <f>H83</f>
        <v>100000</v>
      </c>
      <c r="I81" s="78">
        <f t="shared" ref="I81:K81" si="69">I83</f>
        <v>100000</v>
      </c>
      <c r="J81" s="78">
        <f t="shared" si="69"/>
        <v>100000</v>
      </c>
      <c r="K81" s="78">
        <f t="shared" si="69"/>
        <v>300000</v>
      </c>
      <c r="L81" s="78">
        <f t="shared" ref="L81:W81" si="70">L83</f>
        <v>100000</v>
      </c>
      <c r="M81" s="78">
        <f t="shared" si="70"/>
        <v>18850</v>
      </c>
      <c r="N81" s="78">
        <f t="shared" si="70"/>
        <v>0</v>
      </c>
      <c r="O81" s="78">
        <f t="shared" si="70"/>
        <v>0</v>
      </c>
      <c r="P81" s="78">
        <f t="shared" si="70"/>
        <v>0</v>
      </c>
      <c r="Q81" s="78">
        <f t="shared" si="70"/>
        <v>0</v>
      </c>
      <c r="R81" s="78">
        <f t="shared" si="70"/>
        <v>100000</v>
      </c>
      <c r="S81" s="78"/>
      <c r="T81" s="78">
        <f t="shared" si="70"/>
        <v>100000</v>
      </c>
      <c r="U81" s="78"/>
      <c r="V81" s="78">
        <f t="shared" si="70"/>
        <v>100000</v>
      </c>
      <c r="W81" s="78">
        <f t="shared" si="70"/>
        <v>100000</v>
      </c>
      <c r="X81" s="276"/>
    </row>
    <row r="82" spans="1:25" s="166" customFormat="1" ht="12.75" customHeight="1">
      <c r="A82" s="277"/>
      <c r="B82" s="152" t="s">
        <v>164</v>
      </c>
      <c r="C82" s="58"/>
      <c r="D82" s="184"/>
      <c r="E82" s="184"/>
      <c r="F82" s="184"/>
      <c r="G82" s="184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276"/>
    </row>
    <row r="83" spans="1:25" s="166" customFormat="1" ht="12.75" customHeight="1">
      <c r="A83" s="277"/>
      <c r="B83" s="152" t="s">
        <v>57</v>
      </c>
      <c r="C83" s="48" t="str">
        <f>'ПР4. 19.ПП4.Благ.2.Мер.'!C14</f>
        <v>009</v>
      </c>
      <c r="D83" s="48" t="str">
        <f>'ПР4. 19.ПП4.Благ.2.Мер.'!D14</f>
        <v>05</v>
      </c>
      <c r="E83" s="48" t="str">
        <f>'ПР4. 19.ПП4.Благ.2.Мер.'!E14</f>
        <v>03</v>
      </c>
      <c r="F83" s="58">
        <f>'ПР4. 19.ПП4.Благ.2.Мер.'!F14</f>
        <v>1240000060</v>
      </c>
      <c r="G83" s="58">
        <f>'ПР4. 19.ПП4.Благ.2.Мер.'!G14</f>
        <v>244</v>
      </c>
      <c r="H83" s="48">
        <f>'ПР4. 19.ПП4.Благ.2.Мер.'!H14</f>
        <v>100000</v>
      </c>
      <c r="I83" s="48">
        <f>'ПР4. 19.ПП4.Благ.2.Мер.'!I14</f>
        <v>100000</v>
      </c>
      <c r="J83" s="48">
        <f>'ПР4. 19.ПП4.Благ.2.Мер.'!J14</f>
        <v>100000</v>
      </c>
      <c r="K83" s="48">
        <f>'ПР4. 19.ПП4.Благ.2.Мер.'!K14</f>
        <v>300000</v>
      </c>
      <c r="L83" s="48">
        <v>100000</v>
      </c>
      <c r="M83" s="48">
        <v>18850</v>
      </c>
      <c r="N83" s="48">
        <v>0</v>
      </c>
      <c r="O83" s="48">
        <v>0</v>
      </c>
      <c r="P83" s="48">
        <v>0</v>
      </c>
      <c r="Q83" s="48">
        <v>0</v>
      </c>
      <c r="R83" s="48">
        <v>100000</v>
      </c>
      <c r="S83" s="48"/>
      <c r="T83" s="48">
        <f>R83</f>
        <v>100000</v>
      </c>
      <c r="U83" s="48"/>
      <c r="V83" s="48">
        <f>'ПР4. 19.ПП4.Благ.2.Мер.'!I14</f>
        <v>100000</v>
      </c>
      <c r="W83" s="48">
        <f>'ПР4. 19.ПП4.Благ.2.Мер.'!J14</f>
        <v>100000</v>
      </c>
      <c r="X83" s="276"/>
    </row>
    <row r="84" spans="1:25">
      <c r="A84" s="277" t="s">
        <v>116</v>
      </c>
      <c r="B84" s="196" t="s">
        <v>131</v>
      </c>
      <c r="C84" s="185" t="s">
        <v>134</v>
      </c>
      <c r="D84" s="185" t="s">
        <v>134</v>
      </c>
      <c r="E84" s="185" t="s">
        <v>134</v>
      </c>
      <c r="F84" s="183">
        <f>F86</f>
        <v>1240000070</v>
      </c>
      <c r="G84" s="185" t="s">
        <v>134</v>
      </c>
      <c r="H84" s="78">
        <f>H86</f>
        <v>28789380</v>
      </c>
      <c r="I84" s="78">
        <f t="shared" ref="I84:W84" si="71">I86</f>
        <v>28789380</v>
      </c>
      <c r="J84" s="78">
        <f t="shared" si="71"/>
        <v>28789380</v>
      </c>
      <c r="K84" s="78">
        <f t="shared" si="71"/>
        <v>86368140</v>
      </c>
      <c r="L84" s="78">
        <f t="shared" si="71"/>
        <v>28789380</v>
      </c>
      <c r="M84" s="78">
        <f t="shared" si="71"/>
        <v>28789281.84</v>
      </c>
      <c r="N84" s="78">
        <f t="shared" si="71"/>
        <v>4620000</v>
      </c>
      <c r="O84" s="78">
        <f t="shared" si="71"/>
        <v>4606021.03</v>
      </c>
      <c r="P84" s="78">
        <f t="shared" si="71"/>
        <v>16882501.84</v>
      </c>
      <c r="Q84" s="78">
        <f t="shared" si="71"/>
        <v>16780640.960000001</v>
      </c>
      <c r="R84" s="78">
        <f t="shared" si="71"/>
        <v>23020994.710000001</v>
      </c>
      <c r="S84" s="78"/>
      <c r="T84" s="78">
        <f t="shared" si="71"/>
        <v>28789380</v>
      </c>
      <c r="U84" s="78"/>
      <c r="V84" s="78">
        <f t="shared" si="71"/>
        <v>28789380</v>
      </c>
      <c r="W84" s="78">
        <f t="shared" si="71"/>
        <v>28789380</v>
      </c>
      <c r="X84" s="276"/>
    </row>
    <row r="85" spans="1:25" s="166" customFormat="1" ht="12.75" customHeight="1">
      <c r="A85" s="277"/>
      <c r="B85" s="152" t="s">
        <v>164</v>
      </c>
      <c r="C85" s="58"/>
      <c r="D85" s="184"/>
      <c r="E85" s="184"/>
      <c r="F85" s="184"/>
      <c r="G85" s="184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276"/>
    </row>
    <row r="86" spans="1:25" s="166" customFormat="1" ht="12.75" customHeight="1">
      <c r="A86" s="277"/>
      <c r="B86" s="152" t="s">
        <v>57</v>
      </c>
      <c r="C86" s="48" t="str">
        <f>'ПР4. 19.ПП4.Благ.2.Мер.'!C15</f>
        <v>009</v>
      </c>
      <c r="D86" s="48" t="str">
        <f>'ПР4. 19.ПП4.Благ.2.Мер.'!D15</f>
        <v>05</v>
      </c>
      <c r="E86" s="48" t="str">
        <f>'ПР4. 19.ПП4.Благ.2.Мер.'!E15</f>
        <v>03</v>
      </c>
      <c r="F86" s="183">
        <f>'ПР4. 19.ПП4.Благ.2.Мер.'!F15</f>
        <v>1240000070</v>
      </c>
      <c r="G86" s="58">
        <f>'ПР4. 19.ПП4.Благ.2.Мер.'!G15</f>
        <v>244</v>
      </c>
      <c r="H86" s="48">
        <f>'ПР4. 19.ПП4.Благ.2.Мер.'!H15</f>
        <v>28789380</v>
      </c>
      <c r="I86" s="48">
        <f>'ПР4. 19.ПП4.Благ.2.Мер.'!I15</f>
        <v>28789380</v>
      </c>
      <c r="J86" s="48">
        <f>'ПР4. 19.ПП4.Благ.2.Мер.'!J15</f>
        <v>28789380</v>
      </c>
      <c r="K86" s="48">
        <f>'ПР4. 19.ПП4.Благ.2.Мер.'!K15</f>
        <v>86368140</v>
      </c>
      <c r="L86" s="48">
        <v>28789380</v>
      </c>
      <c r="M86" s="48">
        <v>28789281.84</v>
      </c>
      <c r="N86" s="48">
        <v>4620000</v>
      </c>
      <c r="O86" s="48">
        <v>4606021.03</v>
      </c>
      <c r="P86" s="48">
        <f>N86+12262501.84</f>
        <v>16882501.84</v>
      </c>
      <c r="Q86" s="48">
        <v>16780640.960000001</v>
      </c>
      <c r="R86" s="48">
        <f>P86+6138492.87</f>
        <v>23020994.710000001</v>
      </c>
      <c r="S86" s="48"/>
      <c r="T86" s="48">
        <f>H86</f>
        <v>28789380</v>
      </c>
      <c r="U86" s="48"/>
      <c r="V86" s="48">
        <f>'ПР4. 19.ПП4.Благ.2.Мер.'!I15</f>
        <v>28789380</v>
      </c>
      <c r="W86" s="48">
        <f>'ПР4. 19.ПП4.Благ.2.Мер.'!J15</f>
        <v>28789380</v>
      </c>
      <c r="X86" s="276"/>
    </row>
    <row r="87" spans="1:25">
      <c r="B87" s="202"/>
      <c r="C87" s="186"/>
      <c r="D87" s="186"/>
      <c r="E87" s="186"/>
      <c r="F87" s="186"/>
      <c r="G87" s="186"/>
      <c r="H87" s="187"/>
      <c r="I87" s="187"/>
      <c r="J87" s="187"/>
      <c r="K87" s="187"/>
    </row>
    <row r="88" spans="1:25">
      <c r="B88" s="202"/>
      <c r="C88" s="186"/>
      <c r="D88" s="186"/>
      <c r="E88" s="186"/>
      <c r="F88" s="186"/>
      <c r="G88" s="186"/>
      <c r="H88" s="187"/>
      <c r="I88" s="187"/>
      <c r="J88" s="187"/>
      <c r="K88" s="187"/>
    </row>
    <row r="89" spans="1:25" s="201" customFormat="1">
      <c r="C89" s="178"/>
      <c r="D89" s="178"/>
      <c r="E89" s="178"/>
      <c r="F89" s="178"/>
      <c r="G89" s="178"/>
      <c r="H89" s="53"/>
      <c r="I89" s="53"/>
      <c r="J89" s="53"/>
      <c r="K89" s="53"/>
      <c r="L89" s="53"/>
      <c r="M89" s="53"/>
      <c r="N89" s="53"/>
      <c r="O89" s="53"/>
      <c r="Q89" s="53"/>
      <c r="R89" s="53"/>
      <c r="S89" s="53"/>
      <c r="T89" s="53"/>
      <c r="U89" s="53"/>
      <c r="Y89" s="37"/>
    </row>
    <row r="90" spans="1:25" s="201" customFormat="1" ht="15" customHeight="1">
      <c r="B90" s="203" t="s">
        <v>15</v>
      </c>
      <c r="C90" s="188"/>
      <c r="D90" s="188"/>
      <c r="E90" s="188"/>
      <c r="F90" s="188"/>
      <c r="G90" s="189"/>
      <c r="H90" s="190"/>
      <c r="I90" s="281" t="s">
        <v>14</v>
      </c>
      <c r="J90" s="281"/>
      <c r="K90" s="53"/>
      <c r="L90" s="53"/>
      <c r="M90" s="53"/>
      <c r="N90" s="53"/>
      <c r="O90" s="53"/>
      <c r="P90" s="53" t="s">
        <v>160</v>
      </c>
      <c r="Q90" s="53"/>
      <c r="R90" s="53"/>
      <c r="S90" s="53"/>
      <c r="T90" s="53"/>
      <c r="U90" s="53"/>
      <c r="Y90" s="37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G208"/>
  <sheetViews>
    <sheetView tabSelected="1" view="pageBreakPreview" zoomScaleNormal="100" zoomScaleSheetLayoutView="100" workbookViewId="0">
      <selection activeCell="E93" sqref="E93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16384" width="9.140625" style="10"/>
  </cols>
  <sheetData>
    <row r="1" spans="1:7" ht="69" customHeight="1">
      <c r="E1" s="297" t="s">
        <v>296</v>
      </c>
      <c r="F1" s="297"/>
      <c r="G1" s="297"/>
    </row>
    <row r="2" spans="1:7" ht="42.75" customHeight="1">
      <c r="A2" s="299" t="s">
        <v>195</v>
      </c>
      <c r="B2" s="299"/>
      <c r="C2" s="299"/>
      <c r="D2" s="299"/>
      <c r="E2" s="299"/>
      <c r="F2" s="299"/>
      <c r="G2" s="299"/>
    </row>
    <row r="3" spans="1:7" ht="15" customHeight="1">
      <c r="A3" s="277" t="s">
        <v>54</v>
      </c>
      <c r="B3" s="301" t="s">
        <v>55</v>
      </c>
      <c r="C3" s="301" t="s">
        <v>240</v>
      </c>
      <c r="D3" s="277" t="s">
        <v>95</v>
      </c>
      <c r="E3" s="277"/>
      <c r="F3" s="277"/>
      <c r="G3" s="277"/>
    </row>
    <row r="4" spans="1:7" ht="15" customHeight="1">
      <c r="A4" s="277"/>
      <c r="B4" s="301"/>
      <c r="C4" s="301"/>
      <c r="D4" s="277"/>
      <c r="E4" s="277"/>
      <c r="F4" s="277"/>
      <c r="G4" s="277"/>
    </row>
    <row r="5" spans="1:7" ht="15" customHeight="1">
      <c r="A5" s="277"/>
      <c r="B5" s="301"/>
      <c r="C5" s="301"/>
      <c r="D5" s="277"/>
      <c r="E5" s="277"/>
      <c r="F5" s="277"/>
      <c r="G5" s="277"/>
    </row>
    <row r="6" spans="1:7" ht="30">
      <c r="A6" s="277"/>
      <c r="B6" s="301"/>
      <c r="C6" s="301"/>
      <c r="D6" s="194" t="s">
        <v>143</v>
      </c>
      <c r="E6" s="194" t="s">
        <v>197</v>
      </c>
      <c r="F6" s="194" t="s">
        <v>313</v>
      </c>
      <c r="G6" s="105" t="s">
        <v>4</v>
      </c>
    </row>
    <row r="7" spans="1:7" s="23" customFormat="1" ht="14.25" customHeight="1">
      <c r="A7" s="300" t="s">
        <v>53</v>
      </c>
      <c r="B7" s="300" t="s">
        <v>144</v>
      </c>
      <c r="C7" s="39" t="s">
        <v>56</v>
      </c>
      <c r="D7" s="85">
        <f>'06. Пр.1 Распределение. Отч.7'!H7</f>
        <v>415797192</v>
      </c>
      <c r="E7" s="85">
        <f>'06. Пр.1 Распределение. Отч.7'!I7</f>
        <v>264373956</v>
      </c>
      <c r="F7" s="85">
        <f>'06. Пр.1 Распределение. Отч.7'!J7</f>
        <v>264373956</v>
      </c>
      <c r="G7" s="85">
        <f>SUM(D7:F7)</f>
        <v>944545104</v>
      </c>
    </row>
    <row r="8" spans="1:7" s="23" customFormat="1" ht="14.25">
      <c r="A8" s="300"/>
      <c r="B8" s="300"/>
      <c r="C8" s="39" t="s">
        <v>45</v>
      </c>
      <c r="D8" s="85"/>
      <c r="E8" s="85"/>
      <c r="F8" s="85"/>
      <c r="G8" s="85"/>
    </row>
    <row r="9" spans="1:7" s="23" customFormat="1" ht="14.25">
      <c r="A9" s="300"/>
      <c r="B9" s="300"/>
      <c r="C9" s="70" t="s">
        <v>44</v>
      </c>
      <c r="D9" s="85">
        <f t="shared" ref="D9:F13" si="0">D16+D94+D130+D159</f>
        <v>0</v>
      </c>
      <c r="E9" s="85">
        <f t="shared" si="0"/>
        <v>0</v>
      </c>
      <c r="F9" s="85">
        <f t="shared" si="0"/>
        <v>0</v>
      </c>
      <c r="G9" s="85">
        <f t="shared" ref="G9:G13" si="1">SUM(D9:F9)</f>
        <v>0</v>
      </c>
    </row>
    <row r="10" spans="1:7" s="23" customFormat="1" ht="14.25">
      <c r="A10" s="300"/>
      <c r="B10" s="300"/>
      <c r="C10" s="39" t="s">
        <v>46</v>
      </c>
      <c r="D10" s="85">
        <f t="shared" si="0"/>
        <v>0</v>
      </c>
      <c r="E10" s="85">
        <f t="shared" si="0"/>
        <v>0</v>
      </c>
      <c r="F10" s="85">
        <f t="shared" si="0"/>
        <v>0</v>
      </c>
      <c r="G10" s="85">
        <f t="shared" si="1"/>
        <v>0</v>
      </c>
    </row>
    <row r="11" spans="1:7" s="23" customFormat="1" ht="14.25">
      <c r="A11" s="300"/>
      <c r="B11" s="300"/>
      <c r="C11" s="71" t="s">
        <v>47</v>
      </c>
      <c r="D11" s="85">
        <f t="shared" si="0"/>
        <v>0</v>
      </c>
      <c r="E11" s="85">
        <f t="shared" si="0"/>
        <v>0</v>
      </c>
      <c r="F11" s="85">
        <f t="shared" si="0"/>
        <v>0</v>
      </c>
      <c r="G11" s="85">
        <f t="shared" si="1"/>
        <v>0</v>
      </c>
    </row>
    <row r="12" spans="1:7" s="23" customFormat="1" ht="14.25">
      <c r="A12" s="300"/>
      <c r="B12" s="300"/>
      <c r="C12" s="39" t="s">
        <v>48</v>
      </c>
      <c r="D12" s="85">
        <f t="shared" si="0"/>
        <v>415797192</v>
      </c>
      <c r="E12" s="85">
        <f t="shared" si="0"/>
        <v>264373956</v>
      </c>
      <c r="F12" s="85">
        <f t="shared" si="0"/>
        <v>264373956</v>
      </c>
      <c r="G12" s="85">
        <f t="shared" si="1"/>
        <v>944545104</v>
      </c>
    </row>
    <row r="13" spans="1:7" s="23" customFormat="1" ht="14.25">
      <c r="A13" s="300"/>
      <c r="B13" s="300"/>
      <c r="C13" s="39" t="s">
        <v>49</v>
      </c>
      <c r="D13" s="85">
        <f t="shared" si="0"/>
        <v>0</v>
      </c>
      <c r="E13" s="85">
        <f t="shared" si="0"/>
        <v>0</v>
      </c>
      <c r="F13" s="85">
        <f t="shared" si="0"/>
        <v>0</v>
      </c>
      <c r="G13" s="85">
        <f t="shared" si="1"/>
        <v>0</v>
      </c>
    </row>
    <row r="14" spans="1:7" s="44" customFormat="1">
      <c r="A14" s="295" t="s">
        <v>6</v>
      </c>
      <c r="B14" s="295" t="s">
        <v>80</v>
      </c>
      <c r="C14" s="41" t="s">
        <v>56</v>
      </c>
      <c r="D14" s="78">
        <f>D15+D16+D17+D18+D19+D20</f>
        <v>179420075</v>
      </c>
      <c r="E14" s="78">
        <f>E15+E16+E17+E18+E19+E20</f>
        <v>83496839</v>
      </c>
      <c r="F14" s="78">
        <f>F15+F16+F17+F18+F19+F20</f>
        <v>83496839</v>
      </c>
      <c r="G14" s="78">
        <f>G15+G16+G17+G18+G19+G20</f>
        <v>346413753</v>
      </c>
    </row>
    <row r="15" spans="1:7" s="44" customFormat="1">
      <c r="A15" s="295"/>
      <c r="B15" s="295"/>
      <c r="C15" s="41" t="s">
        <v>45</v>
      </c>
      <c r="D15" s="78"/>
      <c r="E15" s="78"/>
      <c r="F15" s="78"/>
      <c r="G15" s="78"/>
    </row>
    <row r="16" spans="1:7" s="44" customFormat="1">
      <c r="A16" s="295"/>
      <c r="B16" s="295"/>
      <c r="C16" s="43" t="s">
        <v>44</v>
      </c>
      <c r="D16" s="78">
        <f>D24+D31+D38+D45+D52+D59+D66+D73+D80+D87</f>
        <v>0</v>
      </c>
      <c r="E16" s="78">
        <f t="shared" ref="E16:G16" si="2">E24+E31+E38+E45+E52+E59+E66+E73+E80+E87</f>
        <v>0</v>
      </c>
      <c r="F16" s="78">
        <f t="shared" si="2"/>
        <v>0</v>
      </c>
      <c r="G16" s="78">
        <f t="shared" si="2"/>
        <v>0</v>
      </c>
    </row>
    <row r="17" spans="1:7" s="44" customFormat="1">
      <c r="A17" s="295"/>
      <c r="B17" s="295"/>
      <c r="C17" s="41" t="s">
        <v>46</v>
      </c>
      <c r="D17" s="78">
        <f t="shared" ref="D17:G17" si="3">D25+D32+D39+D46+D53+D60+D67+D74+D81+D88</f>
        <v>0</v>
      </c>
      <c r="E17" s="78">
        <f t="shared" si="3"/>
        <v>0</v>
      </c>
      <c r="F17" s="78">
        <f t="shared" si="3"/>
        <v>0</v>
      </c>
      <c r="G17" s="78">
        <f t="shared" si="3"/>
        <v>0</v>
      </c>
    </row>
    <row r="18" spans="1:7" s="44" customFormat="1">
      <c r="A18" s="295"/>
      <c r="B18" s="295"/>
      <c r="C18" s="72" t="s">
        <v>47</v>
      </c>
      <c r="D18" s="78">
        <f t="shared" ref="D18:G18" si="4">D26+D33+D40+D47+D54+D61+D68+D75+D82+D89</f>
        <v>0</v>
      </c>
      <c r="E18" s="78">
        <f t="shared" si="4"/>
        <v>0</v>
      </c>
      <c r="F18" s="78">
        <f t="shared" si="4"/>
        <v>0</v>
      </c>
      <c r="G18" s="78">
        <f t="shared" si="4"/>
        <v>0</v>
      </c>
    </row>
    <row r="19" spans="1:7" s="44" customFormat="1">
      <c r="A19" s="295"/>
      <c r="B19" s="295"/>
      <c r="C19" s="41" t="s">
        <v>48</v>
      </c>
      <c r="D19" s="78">
        <f t="shared" ref="D19:G19" si="5">D27+D34+D41+D48+D55+D62+D69+D76+D83+D90</f>
        <v>179420075</v>
      </c>
      <c r="E19" s="78">
        <f t="shared" si="5"/>
        <v>83496839</v>
      </c>
      <c r="F19" s="78">
        <f t="shared" si="5"/>
        <v>83496839</v>
      </c>
      <c r="G19" s="78">
        <f t="shared" si="5"/>
        <v>346413753</v>
      </c>
    </row>
    <row r="20" spans="1:7" s="44" customFormat="1">
      <c r="A20" s="295"/>
      <c r="B20" s="295"/>
      <c r="C20" s="41" t="s">
        <v>49</v>
      </c>
      <c r="D20" s="78">
        <f t="shared" ref="D20:G20" si="6">D28+D35+D42+D49+D56+D63+D70+D77+D84+D91</f>
        <v>0</v>
      </c>
      <c r="E20" s="78">
        <f t="shared" si="6"/>
        <v>0</v>
      </c>
      <c r="F20" s="78">
        <f t="shared" si="6"/>
        <v>0</v>
      </c>
      <c r="G20" s="78">
        <f t="shared" si="6"/>
        <v>0</v>
      </c>
    </row>
    <row r="21" spans="1:7" s="243" customFormat="1" ht="13.5" hidden="1">
      <c r="A21" s="240"/>
      <c r="B21" s="240" t="s">
        <v>336</v>
      </c>
      <c r="C21" s="241"/>
      <c r="D21" s="242">
        <f>'ПР3. 10.ПП1.Дороги.2.Мер.'!H19</f>
        <v>179420075</v>
      </c>
      <c r="E21" s="242">
        <f>'ПР3. 10.ПП1.Дороги.2.Мер.'!I19</f>
        <v>83496839</v>
      </c>
      <c r="F21" s="242">
        <f>'ПР3. 10.ПП1.Дороги.2.Мер.'!J19</f>
        <v>83496839</v>
      </c>
      <c r="G21" s="242">
        <f>'ПР3. 10.ПП1.Дороги.2.Мер.'!K19</f>
        <v>346413753</v>
      </c>
    </row>
    <row r="22" spans="1:7" s="37" customFormat="1" ht="15" hidden="1" customHeight="1">
      <c r="A22" s="277" t="s">
        <v>26</v>
      </c>
      <c r="B22" s="277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67" t="s">
        <v>56</v>
      </c>
      <c r="D22" s="78">
        <f>D24+D25+D26+D27+D28</f>
        <v>83496839</v>
      </c>
      <c r="E22" s="78">
        <f t="shared" ref="E22:G22" si="7">E24+E25+E26+E27+E28</f>
        <v>83496839</v>
      </c>
      <c r="F22" s="78">
        <f t="shared" si="7"/>
        <v>83496839</v>
      </c>
      <c r="G22" s="78">
        <f t="shared" si="7"/>
        <v>250490517</v>
      </c>
    </row>
    <row r="23" spans="1:7" s="166" customFormat="1" ht="12.75" hidden="1" customHeight="1">
      <c r="A23" s="276"/>
      <c r="B23" s="277"/>
      <c r="C23" s="152" t="s">
        <v>45</v>
      </c>
      <c r="D23" s="48"/>
      <c r="E23" s="48"/>
      <c r="F23" s="48"/>
      <c r="G23" s="48"/>
    </row>
    <row r="24" spans="1:7" s="166" customFormat="1" ht="12.75" hidden="1" customHeight="1">
      <c r="A24" s="276"/>
      <c r="B24" s="277"/>
      <c r="C24" s="168" t="s">
        <v>44</v>
      </c>
      <c r="D24" s="48">
        <v>0</v>
      </c>
      <c r="E24" s="48">
        <v>0</v>
      </c>
      <c r="F24" s="48">
        <v>0</v>
      </c>
      <c r="G24" s="48">
        <v>0</v>
      </c>
    </row>
    <row r="25" spans="1:7" s="166" customFormat="1" ht="12.75" hidden="1" customHeight="1">
      <c r="A25" s="276"/>
      <c r="B25" s="277"/>
      <c r="C25" s="152" t="s">
        <v>46</v>
      </c>
      <c r="D25" s="48">
        <v>0</v>
      </c>
      <c r="E25" s="48">
        <v>0</v>
      </c>
      <c r="F25" s="48">
        <v>0</v>
      </c>
      <c r="G25" s="48">
        <v>0</v>
      </c>
    </row>
    <row r="26" spans="1:7" s="166" customFormat="1" ht="12.75" hidden="1" customHeight="1">
      <c r="A26" s="276"/>
      <c r="B26" s="277"/>
      <c r="C26" s="152" t="s">
        <v>47</v>
      </c>
      <c r="D26" s="48">
        <v>0</v>
      </c>
      <c r="E26" s="48">
        <v>0</v>
      </c>
      <c r="F26" s="48">
        <v>0</v>
      </c>
      <c r="G26" s="48">
        <v>0</v>
      </c>
    </row>
    <row r="27" spans="1:7" s="166" customFormat="1" ht="12.75" hidden="1" customHeight="1">
      <c r="A27" s="276"/>
      <c r="B27" s="277"/>
      <c r="C27" s="152" t="s">
        <v>48</v>
      </c>
      <c r="D27" s="49">
        <f>'06. Пр.1 Распределение. Отч.7'!H10</f>
        <v>83496839</v>
      </c>
      <c r="E27" s="49">
        <f>'06. Пр.1 Распределение. Отч.7'!I10</f>
        <v>83496839</v>
      </c>
      <c r="F27" s="49">
        <f>'06. Пр.1 Распределение. Отч.7'!J10</f>
        <v>83496839</v>
      </c>
      <c r="G27" s="49">
        <f>'06. Пр.1 Распределение. Отч.7'!K10</f>
        <v>250490517</v>
      </c>
    </row>
    <row r="28" spans="1:7" s="166" customFormat="1" ht="12.75" hidden="1" customHeight="1">
      <c r="A28" s="276"/>
      <c r="B28" s="277"/>
      <c r="C28" s="152" t="s">
        <v>49</v>
      </c>
      <c r="D28" s="48">
        <v>0</v>
      </c>
      <c r="E28" s="48">
        <v>0</v>
      </c>
      <c r="F28" s="48">
        <v>0</v>
      </c>
      <c r="G28" s="48">
        <v>0</v>
      </c>
    </row>
    <row r="29" spans="1:7" s="166" customFormat="1" hidden="1">
      <c r="A29" s="277" t="s">
        <v>27</v>
      </c>
      <c r="B29" s="277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67" t="s">
        <v>56</v>
      </c>
      <c r="D29" s="78">
        <f>D31+D32+D33+D34+D35</f>
        <v>1750000</v>
      </c>
      <c r="E29" s="78">
        <f t="shared" ref="E29:G29" si="8">E31+E32+E33+E34+E35</f>
        <v>0</v>
      </c>
      <c r="F29" s="78">
        <f t="shared" si="8"/>
        <v>0</v>
      </c>
      <c r="G29" s="78">
        <f t="shared" si="8"/>
        <v>1750000</v>
      </c>
    </row>
    <row r="30" spans="1:7" s="166" customFormat="1" ht="12.75" hidden="1">
      <c r="A30" s="276"/>
      <c r="B30" s="277"/>
      <c r="C30" s="152" t="s">
        <v>45</v>
      </c>
      <c r="D30" s="48"/>
      <c r="E30" s="48"/>
      <c r="F30" s="48"/>
      <c r="G30" s="48"/>
    </row>
    <row r="31" spans="1:7" s="166" customFormat="1" ht="12.75" hidden="1">
      <c r="A31" s="276"/>
      <c r="B31" s="277"/>
      <c r="C31" s="168" t="s">
        <v>44</v>
      </c>
      <c r="D31" s="48">
        <v>0</v>
      </c>
      <c r="E31" s="48">
        <v>0</v>
      </c>
      <c r="F31" s="48">
        <v>0</v>
      </c>
      <c r="G31" s="48">
        <v>0</v>
      </c>
    </row>
    <row r="32" spans="1:7" s="166" customFormat="1" ht="12.75" hidden="1">
      <c r="A32" s="276"/>
      <c r="B32" s="277"/>
      <c r="C32" s="152" t="s">
        <v>46</v>
      </c>
      <c r="D32" s="48">
        <v>0</v>
      </c>
      <c r="E32" s="48">
        <v>0</v>
      </c>
      <c r="F32" s="48">
        <v>0</v>
      </c>
      <c r="G32" s="48">
        <v>0</v>
      </c>
    </row>
    <row r="33" spans="1:7" s="166" customFormat="1" ht="12.75" hidden="1">
      <c r="A33" s="276"/>
      <c r="B33" s="277"/>
      <c r="C33" s="152" t="s">
        <v>47</v>
      </c>
      <c r="D33" s="48">
        <v>0</v>
      </c>
      <c r="E33" s="48">
        <v>0</v>
      </c>
      <c r="F33" s="48">
        <v>0</v>
      </c>
      <c r="G33" s="48">
        <v>0</v>
      </c>
    </row>
    <row r="34" spans="1:7" s="166" customFormat="1" ht="12.75" hidden="1">
      <c r="A34" s="276"/>
      <c r="B34" s="277"/>
      <c r="C34" s="152" t="s">
        <v>48</v>
      </c>
      <c r="D34" s="49">
        <f>'ПР3. 10.ПП1.Дороги.2.Мер.'!H10</f>
        <v>1750000</v>
      </c>
      <c r="E34" s="49">
        <f>'ПР3. 10.ПП1.Дороги.2.Мер.'!I10</f>
        <v>0</v>
      </c>
      <c r="F34" s="49">
        <f>'ПР3. 10.ПП1.Дороги.2.Мер.'!J10</f>
        <v>0</v>
      </c>
      <c r="G34" s="49">
        <f>'ПР3. 10.ПП1.Дороги.2.Мер.'!K10</f>
        <v>1750000</v>
      </c>
    </row>
    <row r="35" spans="1:7" s="166" customFormat="1" ht="12.75" hidden="1">
      <c r="A35" s="276"/>
      <c r="B35" s="277"/>
      <c r="C35" s="152" t="s">
        <v>49</v>
      </c>
      <c r="D35" s="48">
        <v>0</v>
      </c>
      <c r="E35" s="48">
        <v>0</v>
      </c>
      <c r="F35" s="48">
        <v>0</v>
      </c>
      <c r="G35" s="48">
        <v>0</v>
      </c>
    </row>
    <row r="36" spans="1:7" s="166" customFormat="1" ht="15" hidden="1" customHeight="1">
      <c r="A36" s="278" t="s">
        <v>28</v>
      </c>
      <c r="B36" s="27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67" t="s">
        <v>56</v>
      </c>
      <c r="D36" s="78">
        <f>D38+D39+D40+D41+D42</f>
        <v>3000000</v>
      </c>
      <c r="E36" s="78">
        <f t="shared" ref="E36:G36" si="9">E38+E39+E40+E41+E42</f>
        <v>0</v>
      </c>
      <c r="F36" s="78">
        <f t="shared" si="9"/>
        <v>0</v>
      </c>
      <c r="G36" s="78">
        <f t="shared" si="9"/>
        <v>3000000</v>
      </c>
    </row>
    <row r="37" spans="1:7" s="166" customFormat="1" ht="12.75" hidden="1">
      <c r="A37" s="279"/>
      <c r="B37" s="277"/>
      <c r="C37" s="152" t="s">
        <v>45</v>
      </c>
      <c r="D37" s="48"/>
      <c r="E37" s="48"/>
      <c r="F37" s="48"/>
      <c r="G37" s="48"/>
    </row>
    <row r="38" spans="1:7" s="166" customFormat="1" ht="12.75" hidden="1">
      <c r="A38" s="279"/>
      <c r="B38" s="277"/>
      <c r="C38" s="168" t="s">
        <v>44</v>
      </c>
      <c r="D38" s="48">
        <v>0</v>
      </c>
      <c r="E38" s="48">
        <v>0</v>
      </c>
      <c r="F38" s="48">
        <v>0</v>
      </c>
      <c r="G38" s="48">
        <v>0</v>
      </c>
    </row>
    <row r="39" spans="1:7" s="166" customFormat="1" ht="12.75" hidden="1">
      <c r="A39" s="279"/>
      <c r="B39" s="277"/>
      <c r="C39" s="152" t="s">
        <v>46</v>
      </c>
      <c r="D39" s="48">
        <v>0</v>
      </c>
      <c r="E39" s="48">
        <v>0</v>
      </c>
      <c r="F39" s="48">
        <v>0</v>
      </c>
      <c r="G39" s="48">
        <v>0</v>
      </c>
    </row>
    <row r="40" spans="1:7" s="166" customFormat="1" ht="12.75" hidden="1">
      <c r="A40" s="279"/>
      <c r="B40" s="277"/>
      <c r="C40" s="152" t="s">
        <v>47</v>
      </c>
      <c r="D40" s="48">
        <v>0</v>
      </c>
      <c r="E40" s="48">
        <v>0</v>
      </c>
      <c r="F40" s="48">
        <v>0</v>
      </c>
      <c r="G40" s="48">
        <v>0</v>
      </c>
    </row>
    <row r="41" spans="1:7" s="166" customFormat="1" ht="12.75" hidden="1">
      <c r="A41" s="279"/>
      <c r="B41" s="277"/>
      <c r="C41" s="152" t="s">
        <v>48</v>
      </c>
      <c r="D41" s="49">
        <f>'ПР3. 10.ПП1.Дороги.2.Мер.'!H11</f>
        <v>3000000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3000000</v>
      </c>
    </row>
    <row r="42" spans="1:7" s="166" customFormat="1" ht="12.75" hidden="1">
      <c r="A42" s="280"/>
      <c r="B42" s="277"/>
      <c r="C42" s="152" t="s">
        <v>49</v>
      </c>
      <c r="D42" s="48">
        <v>0</v>
      </c>
      <c r="E42" s="48">
        <v>0</v>
      </c>
      <c r="F42" s="48">
        <v>0</v>
      </c>
      <c r="G42" s="48">
        <v>0</v>
      </c>
    </row>
    <row r="43" spans="1:7" s="166" customFormat="1" hidden="1">
      <c r="A43" s="277" t="s">
        <v>96</v>
      </c>
      <c r="B43" s="277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67" t="s">
        <v>56</v>
      </c>
      <c r="D43" s="78">
        <f>D45+D46+D47+D48+D49</f>
        <v>1450000</v>
      </c>
      <c r="E43" s="78">
        <f t="shared" ref="E43:G43" si="10">E45+E46+E47+E48+E49</f>
        <v>0</v>
      </c>
      <c r="F43" s="78">
        <f t="shared" si="10"/>
        <v>0</v>
      </c>
      <c r="G43" s="78">
        <f t="shared" si="10"/>
        <v>1450000</v>
      </c>
    </row>
    <row r="44" spans="1:7" s="166" customFormat="1" ht="12.75" hidden="1">
      <c r="A44" s="276"/>
      <c r="B44" s="277"/>
      <c r="C44" s="152" t="s">
        <v>45</v>
      </c>
      <c r="D44" s="48"/>
      <c r="E44" s="48"/>
      <c r="F44" s="48"/>
      <c r="G44" s="48"/>
    </row>
    <row r="45" spans="1:7" s="166" customFormat="1" ht="12.75" hidden="1">
      <c r="A45" s="276"/>
      <c r="B45" s="277"/>
      <c r="C45" s="168" t="s">
        <v>44</v>
      </c>
      <c r="D45" s="48">
        <v>0</v>
      </c>
      <c r="E45" s="48">
        <v>0</v>
      </c>
      <c r="F45" s="48">
        <v>0</v>
      </c>
      <c r="G45" s="48">
        <v>0</v>
      </c>
    </row>
    <row r="46" spans="1:7" s="166" customFormat="1" ht="12.75" hidden="1">
      <c r="A46" s="276"/>
      <c r="B46" s="277"/>
      <c r="C46" s="152" t="s">
        <v>46</v>
      </c>
      <c r="D46" s="48">
        <v>0</v>
      </c>
      <c r="E46" s="48">
        <v>0</v>
      </c>
      <c r="F46" s="48">
        <v>0</v>
      </c>
      <c r="G46" s="48">
        <v>0</v>
      </c>
    </row>
    <row r="47" spans="1:7" s="166" customFormat="1" ht="12.75" hidden="1">
      <c r="A47" s="276"/>
      <c r="B47" s="277"/>
      <c r="C47" s="152" t="s">
        <v>47</v>
      </c>
      <c r="D47" s="48">
        <v>0</v>
      </c>
      <c r="E47" s="48">
        <v>0</v>
      </c>
      <c r="F47" s="48">
        <v>0</v>
      </c>
      <c r="G47" s="48">
        <v>0</v>
      </c>
    </row>
    <row r="48" spans="1:7" s="166" customFormat="1" ht="12.75" hidden="1">
      <c r="A48" s="276"/>
      <c r="B48" s="277"/>
      <c r="C48" s="152" t="s">
        <v>48</v>
      </c>
      <c r="D48" s="49">
        <f>'ПР3. 10.ПП1.Дороги.2.Мер.'!H12</f>
        <v>1450000</v>
      </c>
      <c r="E48" s="49">
        <f>'ПР3. 10.ПП1.Дороги.2.Мер.'!I12</f>
        <v>0</v>
      </c>
      <c r="F48" s="49">
        <f>'ПР3. 10.ПП1.Дороги.2.Мер.'!J12</f>
        <v>0</v>
      </c>
      <c r="G48" s="49">
        <f>'ПР3. 10.ПП1.Дороги.2.Мер.'!K12</f>
        <v>1450000</v>
      </c>
    </row>
    <row r="49" spans="1:7" s="166" customFormat="1" ht="12.75" hidden="1">
      <c r="A49" s="276"/>
      <c r="B49" s="277"/>
      <c r="C49" s="152" t="s">
        <v>49</v>
      </c>
      <c r="D49" s="48">
        <v>0</v>
      </c>
      <c r="E49" s="48">
        <v>0</v>
      </c>
      <c r="F49" s="48">
        <v>0</v>
      </c>
      <c r="G49" s="48">
        <v>0</v>
      </c>
    </row>
    <row r="50" spans="1:7" s="37" customFormat="1" ht="15" hidden="1" customHeight="1">
      <c r="A50" s="277" t="s">
        <v>113</v>
      </c>
      <c r="B50" s="277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67" t="s">
        <v>56</v>
      </c>
      <c r="D50" s="78">
        <f>D52+D53+D54+D55+D56</f>
        <v>5000000</v>
      </c>
      <c r="E50" s="78">
        <f t="shared" ref="E50:G50" si="11">E52+E53+E54+E55+E56</f>
        <v>0</v>
      </c>
      <c r="F50" s="78">
        <f t="shared" si="11"/>
        <v>0</v>
      </c>
      <c r="G50" s="78">
        <f t="shared" si="11"/>
        <v>5000000</v>
      </c>
    </row>
    <row r="51" spans="1:7" s="166" customFormat="1" ht="12.75" hidden="1" customHeight="1">
      <c r="A51" s="276"/>
      <c r="B51" s="277"/>
      <c r="C51" s="152" t="s">
        <v>45</v>
      </c>
      <c r="D51" s="48"/>
      <c r="E51" s="48"/>
      <c r="F51" s="48"/>
      <c r="G51" s="48"/>
    </row>
    <row r="52" spans="1:7" s="166" customFormat="1" ht="12.75" hidden="1" customHeight="1">
      <c r="A52" s="276"/>
      <c r="B52" s="277"/>
      <c r="C52" s="168" t="s">
        <v>44</v>
      </c>
      <c r="D52" s="48">
        <v>0</v>
      </c>
      <c r="E52" s="48">
        <v>0</v>
      </c>
      <c r="F52" s="48">
        <v>0</v>
      </c>
      <c r="G52" s="48">
        <v>0</v>
      </c>
    </row>
    <row r="53" spans="1:7" s="166" customFormat="1" ht="12.75" hidden="1" customHeight="1">
      <c r="A53" s="276"/>
      <c r="B53" s="277"/>
      <c r="C53" s="152" t="s">
        <v>46</v>
      </c>
      <c r="D53" s="48">
        <v>0</v>
      </c>
      <c r="E53" s="48">
        <v>0</v>
      </c>
      <c r="F53" s="48">
        <v>0</v>
      </c>
      <c r="G53" s="48">
        <v>0</v>
      </c>
    </row>
    <row r="54" spans="1:7" s="166" customFormat="1" ht="12.75" hidden="1" customHeight="1">
      <c r="A54" s="276"/>
      <c r="B54" s="277"/>
      <c r="C54" s="152" t="s">
        <v>47</v>
      </c>
      <c r="D54" s="48">
        <v>0</v>
      </c>
      <c r="E54" s="48">
        <v>0</v>
      </c>
      <c r="F54" s="48">
        <v>0</v>
      </c>
      <c r="G54" s="48">
        <v>0</v>
      </c>
    </row>
    <row r="55" spans="1:7" s="166" customFormat="1" ht="12.75" hidden="1" customHeight="1">
      <c r="A55" s="276"/>
      <c r="B55" s="277"/>
      <c r="C55" s="152" t="s">
        <v>48</v>
      </c>
      <c r="D55" s="49">
        <f>'ПР3. 10.ПП1.Дороги.2.Мер.'!H13</f>
        <v>5000000</v>
      </c>
      <c r="E55" s="49">
        <f>'ПР3. 10.ПП1.Дороги.2.Мер.'!I13</f>
        <v>0</v>
      </c>
      <c r="F55" s="49">
        <f>'ПР3. 10.ПП1.Дороги.2.Мер.'!J13</f>
        <v>0</v>
      </c>
      <c r="G55" s="49">
        <f>'ПР3. 10.ПП1.Дороги.2.Мер.'!K13</f>
        <v>5000000</v>
      </c>
    </row>
    <row r="56" spans="1:7" s="166" customFormat="1" ht="12.75" hidden="1" customHeight="1">
      <c r="A56" s="276"/>
      <c r="B56" s="277"/>
      <c r="C56" s="152" t="s">
        <v>49</v>
      </c>
      <c r="D56" s="48">
        <v>0</v>
      </c>
      <c r="E56" s="48">
        <v>0</v>
      </c>
      <c r="F56" s="48">
        <v>0</v>
      </c>
      <c r="G56" s="48">
        <v>0</v>
      </c>
    </row>
    <row r="57" spans="1:7" s="37" customFormat="1" ht="15" hidden="1" customHeight="1">
      <c r="A57" s="277" t="s">
        <v>290</v>
      </c>
      <c r="B57" s="27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67" t="s">
        <v>56</v>
      </c>
      <c r="D57" s="78">
        <f>D59+D60+D61+D62+D63</f>
        <v>5000000</v>
      </c>
      <c r="E57" s="78">
        <f t="shared" ref="E57:G57" si="12">E59+E60+E61+E62+E63</f>
        <v>0</v>
      </c>
      <c r="F57" s="78">
        <f t="shared" si="12"/>
        <v>0</v>
      </c>
      <c r="G57" s="78">
        <f t="shared" si="12"/>
        <v>5000000</v>
      </c>
    </row>
    <row r="58" spans="1:7" s="166" customFormat="1" ht="12.75" hidden="1" customHeight="1">
      <c r="A58" s="276"/>
      <c r="B58" s="277"/>
      <c r="C58" s="152" t="s">
        <v>45</v>
      </c>
      <c r="D58" s="48"/>
      <c r="E58" s="48"/>
      <c r="F58" s="48"/>
      <c r="G58" s="48"/>
    </row>
    <row r="59" spans="1:7" s="166" customFormat="1" ht="12.75" hidden="1" customHeight="1">
      <c r="A59" s="276"/>
      <c r="B59" s="277"/>
      <c r="C59" s="168" t="s">
        <v>44</v>
      </c>
      <c r="D59" s="48">
        <v>0</v>
      </c>
      <c r="E59" s="48">
        <v>0</v>
      </c>
      <c r="F59" s="48">
        <v>0</v>
      </c>
      <c r="G59" s="48">
        <v>0</v>
      </c>
    </row>
    <row r="60" spans="1:7" s="166" customFormat="1" ht="12.75" hidden="1" customHeight="1">
      <c r="A60" s="276"/>
      <c r="B60" s="277"/>
      <c r="C60" s="152" t="s">
        <v>46</v>
      </c>
      <c r="D60" s="48">
        <v>0</v>
      </c>
      <c r="E60" s="48">
        <v>0</v>
      </c>
      <c r="F60" s="48">
        <v>0</v>
      </c>
      <c r="G60" s="48">
        <v>0</v>
      </c>
    </row>
    <row r="61" spans="1:7" s="166" customFormat="1" ht="12.75" hidden="1" customHeight="1">
      <c r="A61" s="276"/>
      <c r="B61" s="277"/>
      <c r="C61" s="152" t="s">
        <v>47</v>
      </c>
      <c r="D61" s="48">
        <v>0</v>
      </c>
      <c r="E61" s="48">
        <v>0</v>
      </c>
      <c r="F61" s="48">
        <v>0</v>
      </c>
      <c r="G61" s="48">
        <v>0</v>
      </c>
    </row>
    <row r="62" spans="1:7" s="166" customFormat="1" ht="12.75" hidden="1" customHeight="1">
      <c r="A62" s="276"/>
      <c r="B62" s="277"/>
      <c r="C62" s="152" t="s">
        <v>48</v>
      </c>
      <c r="D62" s="49">
        <f>'ПР3. 10.ПП1.Дороги.2.Мер.'!H14</f>
        <v>5000000</v>
      </c>
      <c r="E62" s="49">
        <f>'ПР3. 10.ПП1.Дороги.2.Мер.'!I14</f>
        <v>0</v>
      </c>
      <c r="F62" s="49">
        <f>'ПР3. 10.ПП1.Дороги.2.Мер.'!J14</f>
        <v>0</v>
      </c>
      <c r="G62" s="49">
        <f>'ПР3. 10.ПП1.Дороги.2.Мер.'!K14</f>
        <v>5000000</v>
      </c>
    </row>
    <row r="63" spans="1:7" s="166" customFormat="1" ht="12.75" hidden="1" customHeight="1">
      <c r="A63" s="276"/>
      <c r="B63" s="277"/>
      <c r="C63" s="152" t="s">
        <v>49</v>
      </c>
      <c r="D63" s="48">
        <v>0</v>
      </c>
      <c r="E63" s="48">
        <v>0</v>
      </c>
      <c r="F63" s="48">
        <v>0</v>
      </c>
      <c r="G63" s="48">
        <v>0</v>
      </c>
    </row>
    <row r="64" spans="1:7" s="37" customFormat="1" ht="15" hidden="1" customHeight="1">
      <c r="A64" s="277" t="s">
        <v>291</v>
      </c>
      <c r="B64" s="27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67" t="s">
        <v>56</v>
      </c>
      <c r="D64" s="78">
        <f>D66+D67+D68+D69+D70</f>
        <v>65500000</v>
      </c>
      <c r="E64" s="78">
        <f t="shared" ref="E64:G64" si="13">E66+E67+E68+E69+E70</f>
        <v>0</v>
      </c>
      <c r="F64" s="78">
        <f t="shared" si="13"/>
        <v>0</v>
      </c>
      <c r="G64" s="78">
        <f t="shared" si="13"/>
        <v>65500000</v>
      </c>
    </row>
    <row r="65" spans="1:7" s="166" customFormat="1" ht="12.75" hidden="1" customHeight="1">
      <c r="A65" s="276"/>
      <c r="B65" s="277"/>
      <c r="C65" s="152" t="s">
        <v>45</v>
      </c>
      <c r="D65" s="48"/>
      <c r="E65" s="48"/>
      <c r="F65" s="48"/>
      <c r="G65" s="48"/>
    </row>
    <row r="66" spans="1:7" s="166" customFormat="1" ht="12.75" hidden="1" customHeight="1">
      <c r="A66" s="276"/>
      <c r="B66" s="277"/>
      <c r="C66" s="168" t="s">
        <v>44</v>
      </c>
      <c r="D66" s="48">
        <v>0</v>
      </c>
      <c r="E66" s="48">
        <v>0</v>
      </c>
      <c r="F66" s="48">
        <v>0</v>
      </c>
      <c r="G66" s="48">
        <v>0</v>
      </c>
    </row>
    <row r="67" spans="1:7" s="166" customFormat="1" ht="12.75" hidden="1" customHeight="1">
      <c r="A67" s="276"/>
      <c r="B67" s="277"/>
      <c r="C67" s="152" t="s">
        <v>46</v>
      </c>
      <c r="D67" s="48">
        <v>0</v>
      </c>
      <c r="E67" s="48">
        <v>0</v>
      </c>
      <c r="F67" s="48">
        <v>0</v>
      </c>
      <c r="G67" s="48">
        <v>0</v>
      </c>
    </row>
    <row r="68" spans="1:7" s="166" customFormat="1" ht="12.75" hidden="1" customHeight="1">
      <c r="A68" s="276"/>
      <c r="B68" s="277"/>
      <c r="C68" s="152" t="s">
        <v>47</v>
      </c>
      <c r="D68" s="48">
        <v>0</v>
      </c>
      <c r="E68" s="48">
        <v>0</v>
      </c>
      <c r="F68" s="48">
        <v>0</v>
      </c>
      <c r="G68" s="48">
        <v>0</v>
      </c>
    </row>
    <row r="69" spans="1:7" s="166" customFormat="1" ht="12.75" hidden="1" customHeight="1">
      <c r="A69" s="276"/>
      <c r="B69" s="277"/>
      <c r="C69" s="152" t="s">
        <v>48</v>
      </c>
      <c r="D69" s="49">
        <f>'ПР3. 10.ПП1.Дороги.2.Мер.'!H15</f>
        <v>65500000</v>
      </c>
      <c r="E69" s="49">
        <f>'ПР3. 10.ПП1.Дороги.2.Мер.'!I15</f>
        <v>0</v>
      </c>
      <c r="F69" s="49">
        <f>'ПР3. 10.ПП1.Дороги.2.Мер.'!J15</f>
        <v>0</v>
      </c>
      <c r="G69" s="49">
        <f>'ПР3. 10.ПП1.Дороги.2.Мер.'!K15</f>
        <v>65500000</v>
      </c>
    </row>
    <row r="70" spans="1:7" s="166" customFormat="1" ht="12.75" hidden="1" customHeight="1">
      <c r="A70" s="276"/>
      <c r="B70" s="277"/>
      <c r="C70" s="152" t="s">
        <v>49</v>
      </c>
      <c r="D70" s="48">
        <v>0</v>
      </c>
      <c r="E70" s="48">
        <v>0</v>
      </c>
      <c r="F70" s="48">
        <v>0</v>
      </c>
      <c r="G70" s="48">
        <v>0</v>
      </c>
    </row>
    <row r="71" spans="1:7" s="37" customFormat="1" ht="15" hidden="1" customHeight="1">
      <c r="A71" s="278" t="s">
        <v>292</v>
      </c>
      <c r="B71" s="27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67" t="s">
        <v>56</v>
      </c>
      <c r="D71" s="78">
        <f>D73+D74+D75+D76+D77</f>
        <v>10000000</v>
      </c>
      <c r="E71" s="78">
        <f t="shared" ref="E71:G71" si="14">E73+E74+E75+E76+E77</f>
        <v>0</v>
      </c>
      <c r="F71" s="78">
        <f t="shared" si="14"/>
        <v>0</v>
      </c>
      <c r="G71" s="78">
        <f t="shared" si="14"/>
        <v>10000000</v>
      </c>
    </row>
    <row r="72" spans="1:7" s="166" customFormat="1" ht="12.75" hidden="1" customHeight="1">
      <c r="A72" s="279"/>
      <c r="B72" s="277"/>
      <c r="C72" s="152" t="s">
        <v>45</v>
      </c>
      <c r="D72" s="48"/>
      <c r="E72" s="48"/>
      <c r="F72" s="48"/>
      <c r="G72" s="48"/>
    </row>
    <row r="73" spans="1:7" s="166" customFormat="1" ht="12.75" hidden="1" customHeight="1">
      <c r="A73" s="279"/>
      <c r="B73" s="277"/>
      <c r="C73" s="168" t="s">
        <v>44</v>
      </c>
      <c r="D73" s="48">
        <v>0</v>
      </c>
      <c r="E73" s="48">
        <v>0</v>
      </c>
      <c r="F73" s="48">
        <v>0</v>
      </c>
      <c r="G73" s="48">
        <v>0</v>
      </c>
    </row>
    <row r="74" spans="1:7" s="166" customFormat="1" ht="12.75" hidden="1" customHeight="1">
      <c r="A74" s="279"/>
      <c r="B74" s="277"/>
      <c r="C74" s="152" t="s">
        <v>46</v>
      </c>
      <c r="D74" s="48">
        <v>0</v>
      </c>
      <c r="E74" s="48">
        <v>0</v>
      </c>
      <c r="F74" s="48">
        <v>0</v>
      </c>
      <c r="G74" s="48">
        <v>0</v>
      </c>
    </row>
    <row r="75" spans="1:7" s="166" customFormat="1" ht="12.75" hidden="1" customHeight="1">
      <c r="A75" s="279"/>
      <c r="B75" s="277"/>
      <c r="C75" s="152" t="s">
        <v>47</v>
      </c>
      <c r="D75" s="48">
        <v>0</v>
      </c>
      <c r="E75" s="48">
        <v>0</v>
      </c>
      <c r="F75" s="48">
        <v>0</v>
      </c>
      <c r="G75" s="48">
        <v>0</v>
      </c>
    </row>
    <row r="76" spans="1:7" s="166" customFormat="1" ht="12.75" hidden="1" customHeight="1">
      <c r="A76" s="279"/>
      <c r="B76" s="277"/>
      <c r="C76" s="152" t="s">
        <v>48</v>
      </c>
      <c r="D76" s="48">
        <f>'ПР3. 10.ПП1.Дороги.2.Мер.'!H16</f>
        <v>10000000</v>
      </c>
      <c r="E76" s="48">
        <f>'ПР3. 10.ПП1.Дороги.2.Мер.'!I16</f>
        <v>0</v>
      </c>
      <c r="F76" s="48">
        <f>'ПР3. 10.ПП1.Дороги.2.Мер.'!J16</f>
        <v>0</v>
      </c>
      <c r="G76" s="48">
        <f>'ПР3. 10.ПП1.Дороги.2.Мер.'!K16</f>
        <v>10000000</v>
      </c>
    </row>
    <row r="77" spans="1:7" s="166" customFormat="1" ht="12.75" hidden="1" customHeight="1">
      <c r="A77" s="280"/>
      <c r="B77" s="277"/>
      <c r="C77" s="152" t="s">
        <v>49</v>
      </c>
      <c r="D77" s="48">
        <v>0</v>
      </c>
      <c r="E77" s="48">
        <v>0</v>
      </c>
      <c r="F77" s="48">
        <v>0</v>
      </c>
      <c r="G77" s="48">
        <v>0</v>
      </c>
    </row>
    <row r="78" spans="1:7" s="37" customFormat="1" ht="15" hidden="1" customHeight="1">
      <c r="A78" s="278" t="s">
        <v>304</v>
      </c>
      <c r="B78" s="277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67" t="s">
        <v>56</v>
      </c>
      <c r="D78" s="78">
        <f>D80+D81+D82+D83+D84</f>
        <v>4000000</v>
      </c>
      <c r="E78" s="78">
        <f t="shared" ref="E78:G78" si="15">E80+E81+E82+E83+E84</f>
        <v>0</v>
      </c>
      <c r="F78" s="78">
        <f t="shared" si="15"/>
        <v>0</v>
      </c>
      <c r="G78" s="78">
        <f t="shared" si="15"/>
        <v>4000000</v>
      </c>
    </row>
    <row r="79" spans="1:7" s="166" customFormat="1" ht="12.75" hidden="1" customHeight="1">
      <c r="A79" s="279"/>
      <c r="B79" s="277"/>
      <c r="C79" s="152" t="s">
        <v>45</v>
      </c>
      <c r="D79" s="48"/>
      <c r="E79" s="48"/>
      <c r="F79" s="48"/>
      <c r="G79" s="48"/>
    </row>
    <row r="80" spans="1:7" s="166" customFormat="1" ht="12.75" hidden="1" customHeight="1">
      <c r="A80" s="279"/>
      <c r="B80" s="277"/>
      <c r="C80" s="168" t="s">
        <v>44</v>
      </c>
      <c r="D80" s="48">
        <v>0</v>
      </c>
      <c r="E80" s="48">
        <v>0</v>
      </c>
      <c r="F80" s="48">
        <v>0</v>
      </c>
      <c r="G80" s="48">
        <v>0</v>
      </c>
    </row>
    <row r="81" spans="1:7" s="166" customFormat="1" ht="12.75" hidden="1" customHeight="1">
      <c r="A81" s="279"/>
      <c r="B81" s="277"/>
      <c r="C81" s="152" t="s">
        <v>46</v>
      </c>
      <c r="D81" s="48">
        <v>0</v>
      </c>
      <c r="E81" s="48">
        <v>0</v>
      </c>
      <c r="F81" s="48">
        <v>0</v>
      </c>
      <c r="G81" s="48">
        <v>0</v>
      </c>
    </row>
    <row r="82" spans="1:7" s="166" customFormat="1" ht="12.75" hidden="1" customHeight="1">
      <c r="A82" s="279"/>
      <c r="B82" s="277"/>
      <c r="C82" s="152" t="s">
        <v>47</v>
      </c>
      <c r="D82" s="48">
        <v>0</v>
      </c>
      <c r="E82" s="48">
        <v>0</v>
      </c>
      <c r="F82" s="48">
        <v>0</v>
      </c>
      <c r="G82" s="48">
        <v>0</v>
      </c>
    </row>
    <row r="83" spans="1:7" s="166" customFormat="1" ht="12.75" hidden="1" customHeight="1">
      <c r="A83" s="279"/>
      <c r="B83" s="277"/>
      <c r="C83" s="152" t="s">
        <v>48</v>
      </c>
      <c r="D83" s="48">
        <f>'ПР3. 10.ПП1.Дороги.2.Мер.'!H17</f>
        <v>4000000</v>
      </c>
      <c r="E83" s="48">
        <f>'ПР3. 10.ПП1.Дороги.2.Мер.'!I17</f>
        <v>0</v>
      </c>
      <c r="F83" s="48">
        <f>'ПР3. 10.ПП1.Дороги.2.Мер.'!J17</f>
        <v>0</v>
      </c>
      <c r="G83" s="48">
        <f>'ПР3. 10.ПП1.Дороги.2.Мер.'!K17</f>
        <v>4000000</v>
      </c>
    </row>
    <row r="84" spans="1:7" s="166" customFormat="1" ht="12.75" hidden="1" customHeight="1">
      <c r="A84" s="280"/>
      <c r="B84" s="277"/>
      <c r="C84" s="152" t="s">
        <v>49</v>
      </c>
      <c r="D84" s="48">
        <v>0</v>
      </c>
      <c r="E84" s="48">
        <v>0</v>
      </c>
      <c r="F84" s="48">
        <v>0</v>
      </c>
      <c r="G84" s="48">
        <v>0</v>
      </c>
    </row>
    <row r="85" spans="1:7" s="37" customFormat="1" ht="15" hidden="1" customHeight="1">
      <c r="A85" s="278" t="s">
        <v>305</v>
      </c>
      <c r="B85" s="277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67" t="s">
        <v>56</v>
      </c>
      <c r="D85" s="78">
        <f>D87+D88+D89+D90+D91</f>
        <v>223236</v>
      </c>
      <c r="E85" s="78">
        <f t="shared" ref="E85:G85" si="16">E87+E88+E89+E90+E91</f>
        <v>0</v>
      </c>
      <c r="F85" s="78">
        <f t="shared" si="16"/>
        <v>0</v>
      </c>
      <c r="G85" s="78">
        <f t="shared" si="16"/>
        <v>223236</v>
      </c>
    </row>
    <row r="86" spans="1:7" s="37" customFormat="1" ht="15" hidden="1" customHeight="1">
      <c r="A86" s="279"/>
      <c r="B86" s="277"/>
      <c r="C86" s="167" t="s">
        <v>45</v>
      </c>
      <c r="D86" s="78"/>
      <c r="E86" s="78"/>
      <c r="F86" s="78"/>
      <c r="G86" s="78"/>
    </row>
    <row r="87" spans="1:7" s="166" customFormat="1" ht="12.75" hidden="1" customHeight="1">
      <c r="A87" s="279"/>
      <c r="B87" s="277"/>
      <c r="C87" s="168" t="s">
        <v>44</v>
      </c>
      <c r="D87" s="48">
        <v>0</v>
      </c>
      <c r="E87" s="48">
        <v>0</v>
      </c>
      <c r="F87" s="48">
        <v>0</v>
      </c>
      <c r="G87" s="48">
        <v>0</v>
      </c>
    </row>
    <row r="88" spans="1:7" s="166" customFormat="1" ht="12.75" hidden="1" customHeight="1">
      <c r="A88" s="279"/>
      <c r="B88" s="277"/>
      <c r="C88" s="152" t="s">
        <v>46</v>
      </c>
      <c r="D88" s="49">
        <v>0</v>
      </c>
      <c r="E88" s="49">
        <v>0</v>
      </c>
      <c r="F88" s="49">
        <v>0</v>
      </c>
      <c r="G88" s="49">
        <v>0</v>
      </c>
    </row>
    <row r="89" spans="1:7" s="166" customFormat="1" ht="12.75" hidden="1" customHeight="1">
      <c r="A89" s="279"/>
      <c r="B89" s="277"/>
      <c r="C89" s="152" t="s">
        <v>47</v>
      </c>
      <c r="D89" s="48">
        <v>0</v>
      </c>
      <c r="E89" s="48">
        <v>0</v>
      </c>
      <c r="F89" s="48">
        <v>0</v>
      </c>
      <c r="G89" s="48">
        <v>0</v>
      </c>
    </row>
    <row r="90" spans="1:7" s="166" customFormat="1" ht="12.75" hidden="1" customHeight="1">
      <c r="A90" s="279"/>
      <c r="B90" s="277"/>
      <c r="C90" s="152" t="s">
        <v>48</v>
      </c>
      <c r="D90" s="49">
        <f>'ПР3. 10.ПП1.Дороги.2.Мер.'!H18</f>
        <v>223236</v>
      </c>
      <c r="E90" s="49">
        <f>'ПР3. 10.ПП1.Дороги.2.Мер.'!I18</f>
        <v>0</v>
      </c>
      <c r="F90" s="49">
        <f>'ПР3. 10.ПП1.Дороги.2.Мер.'!J18</f>
        <v>0</v>
      </c>
      <c r="G90" s="49">
        <f>'ПР3. 10.ПП1.Дороги.2.Мер.'!K18</f>
        <v>223236</v>
      </c>
    </row>
    <row r="91" spans="1:7" s="166" customFormat="1" ht="12.75" hidden="1" customHeight="1">
      <c r="A91" s="280"/>
      <c r="B91" s="277"/>
      <c r="C91" s="152" t="s">
        <v>49</v>
      </c>
      <c r="D91" s="48">
        <v>0</v>
      </c>
      <c r="E91" s="48">
        <v>0</v>
      </c>
      <c r="F91" s="48">
        <v>0</v>
      </c>
      <c r="G91" s="48">
        <v>0</v>
      </c>
    </row>
    <row r="92" spans="1:7" s="44" customFormat="1">
      <c r="A92" s="295" t="s">
        <v>7</v>
      </c>
      <c r="B92" s="295" t="s">
        <v>76</v>
      </c>
      <c r="C92" s="41" t="s">
        <v>56</v>
      </c>
      <c r="D92" s="78">
        <f>D94+D95+D96+D97+D98</f>
        <v>1370000</v>
      </c>
      <c r="E92" s="78">
        <f t="shared" ref="E92:G92" si="17">E94+E95+E96+E97+E98</f>
        <v>1370000</v>
      </c>
      <c r="F92" s="78">
        <f t="shared" si="17"/>
        <v>1370000</v>
      </c>
      <c r="G92" s="78">
        <f t="shared" si="17"/>
        <v>4110000</v>
      </c>
    </row>
    <row r="93" spans="1:7" s="44" customFormat="1">
      <c r="A93" s="295"/>
      <c r="B93" s="295"/>
      <c r="C93" s="41" t="s">
        <v>45</v>
      </c>
      <c r="D93" s="78"/>
      <c r="E93" s="78"/>
      <c r="F93" s="78"/>
      <c r="G93" s="78"/>
    </row>
    <row r="94" spans="1:7" s="44" customFormat="1">
      <c r="A94" s="295"/>
      <c r="B94" s="295"/>
      <c r="C94" s="43" t="s">
        <v>44</v>
      </c>
      <c r="D94" s="78">
        <f>D102+D109+D116+D123</f>
        <v>0</v>
      </c>
      <c r="E94" s="78">
        <f t="shared" ref="E94:G94" si="18">E102+E109+E116+E123</f>
        <v>0</v>
      </c>
      <c r="F94" s="78">
        <f t="shared" si="18"/>
        <v>0</v>
      </c>
      <c r="G94" s="78">
        <f t="shared" si="18"/>
        <v>0</v>
      </c>
    </row>
    <row r="95" spans="1:7" s="44" customFormat="1">
      <c r="A95" s="295"/>
      <c r="B95" s="295"/>
      <c r="C95" s="41" t="s">
        <v>46</v>
      </c>
      <c r="D95" s="78">
        <f t="shared" ref="D95:G95" si="19">D103+D110+D117+D124</f>
        <v>0</v>
      </c>
      <c r="E95" s="78">
        <f t="shared" si="19"/>
        <v>0</v>
      </c>
      <c r="F95" s="78">
        <f t="shared" si="19"/>
        <v>0</v>
      </c>
      <c r="G95" s="78">
        <f t="shared" si="19"/>
        <v>0</v>
      </c>
    </row>
    <row r="96" spans="1:7" s="44" customFormat="1">
      <c r="A96" s="295"/>
      <c r="B96" s="295"/>
      <c r="C96" s="72" t="s">
        <v>47</v>
      </c>
      <c r="D96" s="78">
        <f t="shared" ref="D96:G96" si="20">D104+D111+D118+D125</f>
        <v>0</v>
      </c>
      <c r="E96" s="78">
        <f t="shared" si="20"/>
        <v>0</v>
      </c>
      <c r="F96" s="78">
        <f t="shared" si="20"/>
        <v>0</v>
      </c>
      <c r="G96" s="78">
        <f t="shared" si="20"/>
        <v>0</v>
      </c>
    </row>
    <row r="97" spans="1:7" s="44" customFormat="1">
      <c r="A97" s="295"/>
      <c r="B97" s="295"/>
      <c r="C97" s="41" t="s">
        <v>48</v>
      </c>
      <c r="D97" s="78">
        <f t="shared" ref="D97:G97" si="21">D105+D112+D119+D126</f>
        <v>1370000</v>
      </c>
      <c r="E97" s="78">
        <f t="shared" si="21"/>
        <v>1370000</v>
      </c>
      <c r="F97" s="78">
        <f t="shared" si="21"/>
        <v>1370000</v>
      </c>
      <c r="G97" s="78">
        <f t="shared" si="21"/>
        <v>4110000</v>
      </c>
    </row>
    <row r="98" spans="1:7" s="44" customFormat="1">
      <c r="A98" s="295"/>
      <c r="B98" s="295"/>
      <c r="C98" s="41" t="s">
        <v>49</v>
      </c>
      <c r="D98" s="78">
        <f t="shared" ref="D98:G98" si="22">D106+D113+D120+D127</f>
        <v>0</v>
      </c>
      <c r="E98" s="78">
        <f t="shared" si="22"/>
        <v>0</v>
      </c>
      <c r="F98" s="78">
        <f t="shared" si="22"/>
        <v>0</v>
      </c>
      <c r="G98" s="78">
        <f t="shared" si="22"/>
        <v>0</v>
      </c>
    </row>
    <row r="99" spans="1:7" s="243" customFormat="1" ht="13.5" hidden="1">
      <c r="A99" s="240"/>
      <c r="B99" s="240" t="s">
        <v>336</v>
      </c>
      <c r="C99" s="241"/>
      <c r="D99" s="242">
        <f>'ПР5. 13.ПП2.БДД.2.Мер.'!H13</f>
        <v>1370000</v>
      </c>
      <c r="E99" s="242">
        <f>'ПР5. 13.ПП2.БДД.2.Мер.'!I13</f>
        <v>1370000</v>
      </c>
      <c r="F99" s="242">
        <f>'ПР5. 13.ПП2.БДД.2.Мер.'!J13</f>
        <v>1370000</v>
      </c>
      <c r="G99" s="242">
        <f>'ПР5. 13.ПП2.БДД.2.Мер.'!K13</f>
        <v>4110000</v>
      </c>
    </row>
    <row r="100" spans="1:7" hidden="1">
      <c r="A100" s="289" t="s">
        <v>29</v>
      </c>
      <c r="B100" s="29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06" t="s">
        <v>56</v>
      </c>
      <c r="D100" s="78">
        <f>D102+D103+D104+D105+D106</f>
        <v>200000</v>
      </c>
      <c r="E100" s="78">
        <f t="shared" ref="E100:G100" si="23">E102+E103+E104+E105+E106</f>
        <v>200000</v>
      </c>
      <c r="F100" s="78">
        <f t="shared" si="23"/>
        <v>200000</v>
      </c>
      <c r="G100" s="78">
        <f t="shared" si="23"/>
        <v>600000</v>
      </c>
    </row>
    <row r="101" spans="1:7" s="97" customFormat="1" ht="12.75" hidden="1">
      <c r="A101" s="293"/>
      <c r="B101" s="290"/>
      <c r="C101" s="107" t="s">
        <v>45</v>
      </c>
      <c r="D101" s="48"/>
      <c r="E101" s="48"/>
      <c r="F101" s="48"/>
      <c r="G101" s="48"/>
    </row>
    <row r="102" spans="1:7" s="97" customFormat="1" ht="12.75" hidden="1">
      <c r="A102" s="293"/>
      <c r="B102" s="290"/>
      <c r="C102" s="108" t="s">
        <v>44</v>
      </c>
      <c r="D102" s="48">
        <v>0</v>
      </c>
      <c r="E102" s="48">
        <v>0</v>
      </c>
      <c r="F102" s="48">
        <v>0</v>
      </c>
      <c r="G102" s="48">
        <v>0</v>
      </c>
    </row>
    <row r="103" spans="1:7" s="97" customFormat="1" ht="12.75" hidden="1">
      <c r="A103" s="293"/>
      <c r="B103" s="290"/>
      <c r="C103" s="107" t="s">
        <v>46</v>
      </c>
      <c r="D103" s="49">
        <f>'06. Пр.1 Распределение. Отч.7'!H43</f>
        <v>0</v>
      </c>
      <c r="E103" s="49">
        <f>'06. Пр.1 Распределение. Отч.7'!I43</f>
        <v>0</v>
      </c>
      <c r="F103" s="49">
        <f>'06. Пр.1 Распределение. Отч.7'!J43</f>
        <v>0</v>
      </c>
      <c r="G103" s="49">
        <f>'06. Пр.1 Распределение. Отч.7'!K43</f>
        <v>0</v>
      </c>
    </row>
    <row r="104" spans="1:7" s="97" customFormat="1" ht="12.75" hidden="1">
      <c r="A104" s="293"/>
      <c r="B104" s="290"/>
      <c r="C104" s="107" t="s">
        <v>47</v>
      </c>
      <c r="D104" s="48">
        <v>0</v>
      </c>
      <c r="E104" s="48">
        <v>0</v>
      </c>
      <c r="F104" s="48">
        <v>0</v>
      </c>
      <c r="G104" s="48">
        <v>0</v>
      </c>
    </row>
    <row r="105" spans="1:7" s="97" customFormat="1" ht="12.75" hidden="1">
      <c r="A105" s="293"/>
      <c r="B105" s="290"/>
      <c r="C105" s="107" t="s">
        <v>48</v>
      </c>
      <c r="D105" s="49">
        <f>'ПР5. 13.ПП2.БДД.2.Мер.'!H8</f>
        <v>200000</v>
      </c>
      <c r="E105" s="49">
        <f>'ПР5. 13.ПП2.БДД.2.Мер.'!I8</f>
        <v>200000</v>
      </c>
      <c r="F105" s="49">
        <f>'ПР5. 13.ПП2.БДД.2.Мер.'!J8</f>
        <v>200000</v>
      </c>
      <c r="G105" s="49">
        <f>'ПР5. 13.ПП2.БДД.2.Мер.'!K8</f>
        <v>600000</v>
      </c>
    </row>
    <row r="106" spans="1:7" s="97" customFormat="1" ht="12.75" hidden="1">
      <c r="A106" s="293"/>
      <c r="B106" s="290"/>
      <c r="C106" s="107" t="s">
        <v>49</v>
      </c>
      <c r="D106" s="48">
        <v>0</v>
      </c>
      <c r="E106" s="48">
        <v>0</v>
      </c>
      <c r="F106" s="48">
        <v>0</v>
      </c>
      <c r="G106" s="48">
        <v>0</v>
      </c>
    </row>
    <row r="107" spans="1:7" hidden="1">
      <c r="A107" s="289" t="s">
        <v>30</v>
      </c>
      <c r="B107" s="290" t="str">
        <f>'ПР5. 13.ПП2.БДД.2.Мер.'!A10</f>
        <v>Проведение конкурсов по тематике "Безопасность дорожного движения в ЗАТО Железногорск"</v>
      </c>
      <c r="C107" s="106" t="s">
        <v>56</v>
      </c>
      <c r="D107" s="78">
        <f>D109+D110+D111+D112+D113</f>
        <v>80000</v>
      </c>
      <c r="E107" s="78">
        <f t="shared" ref="E107:G107" si="24">E109+E110+E111+E112+E113</f>
        <v>80000</v>
      </c>
      <c r="F107" s="78">
        <f t="shared" si="24"/>
        <v>80000</v>
      </c>
      <c r="G107" s="78">
        <f t="shared" si="24"/>
        <v>240000</v>
      </c>
    </row>
    <row r="108" spans="1:7" s="97" customFormat="1" ht="12.75" hidden="1">
      <c r="A108" s="293"/>
      <c r="B108" s="290"/>
      <c r="C108" s="107" t="s">
        <v>45</v>
      </c>
      <c r="D108" s="48"/>
      <c r="E108" s="48"/>
      <c r="F108" s="48"/>
      <c r="G108" s="48"/>
    </row>
    <row r="109" spans="1:7" s="97" customFormat="1" ht="12.75" hidden="1">
      <c r="A109" s="293"/>
      <c r="B109" s="290"/>
      <c r="C109" s="108" t="s">
        <v>44</v>
      </c>
      <c r="D109" s="48">
        <v>0</v>
      </c>
      <c r="E109" s="48">
        <v>0</v>
      </c>
      <c r="F109" s="48">
        <v>0</v>
      </c>
      <c r="G109" s="48">
        <v>0</v>
      </c>
    </row>
    <row r="110" spans="1:7" s="97" customFormat="1" ht="12.75" hidden="1">
      <c r="A110" s="293"/>
      <c r="B110" s="290"/>
      <c r="C110" s="107" t="s">
        <v>46</v>
      </c>
      <c r="D110" s="48">
        <v>0</v>
      </c>
      <c r="E110" s="48">
        <v>0</v>
      </c>
      <c r="F110" s="48">
        <v>0</v>
      </c>
      <c r="G110" s="48">
        <v>0</v>
      </c>
    </row>
    <row r="111" spans="1:7" s="97" customFormat="1" ht="12.75" hidden="1">
      <c r="A111" s="293"/>
      <c r="B111" s="290"/>
      <c r="C111" s="107" t="s">
        <v>47</v>
      </c>
      <c r="D111" s="48">
        <v>0</v>
      </c>
      <c r="E111" s="48">
        <v>0</v>
      </c>
      <c r="F111" s="48">
        <v>0</v>
      </c>
      <c r="G111" s="48">
        <v>0</v>
      </c>
    </row>
    <row r="112" spans="1:7" s="97" customFormat="1" ht="12.75" hidden="1">
      <c r="A112" s="293"/>
      <c r="B112" s="290"/>
      <c r="C112" s="107" t="s">
        <v>48</v>
      </c>
      <c r="D112" s="49">
        <f>'ПР5. 13.ПП2.БДД.2.Мер.'!H10</f>
        <v>80000</v>
      </c>
      <c r="E112" s="49">
        <f>'ПР5. 13.ПП2.БДД.2.Мер.'!I10</f>
        <v>80000</v>
      </c>
      <c r="F112" s="49">
        <f>'ПР5. 13.ПП2.БДД.2.Мер.'!J10</f>
        <v>80000</v>
      </c>
      <c r="G112" s="49">
        <f>'ПР5. 13.ПП2.БДД.2.Мер.'!K10</f>
        <v>240000</v>
      </c>
    </row>
    <row r="113" spans="1:7" s="97" customFormat="1" ht="12.75" hidden="1">
      <c r="A113" s="293"/>
      <c r="B113" s="290"/>
      <c r="C113" s="107" t="s">
        <v>49</v>
      </c>
      <c r="D113" s="48">
        <v>0</v>
      </c>
      <c r="E113" s="48">
        <v>0</v>
      </c>
      <c r="F113" s="48">
        <v>0</v>
      </c>
      <c r="G113" s="48">
        <v>0</v>
      </c>
    </row>
    <row r="114" spans="1:7" hidden="1">
      <c r="A114" s="289" t="s">
        <v>31</v>
      </c>
      <c r="B114" s="290" t="str">
        <f>'ПР5. 13.ПП2.БДД.2.Мер.'!A11</f>
        <v>Организация социальной рекламы и печатной продукции по безопасности дорожного движения</v>
      </c>
      <c r="C114" s="106" t="s">
        <v>56</v>
      </c>
      <c r="D114" s="78">
        <f>D116+D117+D118+D119+D120</f>
        <v>90000</v>
      </c>
      <c r="E114" s="78">
        <f t="shared" ref="E114:G114" si="25">E116+E117+E118+E119+E120</f>
        <v>90000</v>
      </c>
      <c r="F114" s="78">
        <f t="shared" si="25"/>
        <v>90000</v>
      </c>
      <c r="G114" s="78">
        <f t="shared" si="25"/>
        <v>270000</v>
      </c>
    </row>
    <row r="115" spans="1:7" s="97" customFormat="1" ht="12.75" hidden="1">
      <c r="A115" s="293"/>
      <c r="B115" s="290"/>
      <c r="C115" s="107" t="s">
        <v>45</v>
      </c>
      <c r="D115" s="48"/>
      <c r="E115" s="48"/>
      <c r="F115" s="48"/>
      <c r="G115" s="48"/>
    </row>
    <row r="116" spans="1:7" s="97" customFormat="1" ht="12.75" hidden="1">
      <c r="A116" s="293"/>
      <c r="B116" s="290"/>
      <c r="C116" s="108" t="s">
        <v>44</v>
      </c>
      <c r="D116" s="48">
        <v>0</v>
      </c>
      <c r="E116" s="48">
        <v>0</v>
      </c>
      <c r="F116" s="48">
        <v>0</v>
      </c>
      <c r="G116" s="48">
        <v>0</v>
      </c>
    </row>
    <row r="117" spans="1:7" s="97" customFormat="1" ht="12.75" hidden="1">
      <c r="A117" s="293"/>
      <c r="B117" s="290"/>
      <c r="C117" s="107" t="s">
        <v>46</v>
      </c>
      <c r="D117" s="48">
        <v>0</v>
      </c>
      <c r="E117" s="48">
        <v>0</v>
      </c>
      <c r="F117" s="48">
        <v>0</v>
      </c>
      <c r="G117" s="48">
        <v>0</v>
      </c>
    </row>
    <row r="118" spans="1:7" s="97" customFormat="1" ht="12.75" hidden="1">
      <c r="A118" s="293"/>
      <c r="B118" s="290"/>
      <c r="C118" s="107" t="s">
        <v>47</v>
      </c>
      <c r="D118" s="48">
        <v>0</v>
      </c>
      <c r="E118" s="48">
        <v>0</v>
      </c>
      <c r="F118" s="48">
        <v>0</v>
      </c>
      <c r="G118" s="48">
        <v>0</v>
      </c>
    </row>
    <row r="119" spans="1:7" s="97" customFormat="1" ht="12.75" hidden="1">
      <c r="A119" s="293"/>
      <c r="B119" s="290"/>
      <c r="C119" s="107" t="s">
        <v>48</v>
      </c>
      <c r="D119" s="109">
        <f>'ПР5. 13.ПП2.БДД.2.Мер.'!H11</f>
        <v>90000</v>
      </c>
      <c r="E119" s="109">
        <f>'ПР5. 13.ПП2.БДД.2.Мер.'!I11</f>
        <v>90000</v>
      </c>
      <c r="F119" s="109">
        <f>'ПР5. 13.ПП2.БДД.2.Мер.'!J11</f>
        <v>90000</v>
      </c>
      <c r="G119" s="109">
        <f>'ПР5. 13.ПП2.БДД.2.Мер.'!K11</f>
        <v>270000</v>
      </c>
    </row>
    <row r="120" spans="1:7" s="97" customFormat="1" ht="12.75" hidden="1">
      <c r="A120" s="293"/>
      <c r="B120" s="290"/>
      <c r="C120" s="107" t="s">
        <v>49</v>
      </c>
      <c r="D120" s="48">
        <v>0</v>
      </c>
      <c r="E120" s="48">
        <v>0</v>
      </c>
      <c r="F120" s="48">
        <v>0</v>
      </c>
      <c r="G120" s="48">
        <v>0</v>
      </c>
    </row>
    <row r="121" spans="1:7" s="97" customFormat="1" hidden="1">
      <c r="A121" s="289" t="s">
        <v>293</v>
      </c>
      <c r="B121" s="290" t="str">
        <f>'ПР5. 13.ПП2.БДД.2.Мер.'!A12</f>
        <v>Уплата административных штрафов и иных платежей</v>
      </c>
      <c r="C121" s="106" t="s">
        <v>56</v>
      </c>
      <c r="D121" s="78">
        <f>D123+D124+D125+D126+D127</f>
        <v>1000000</v>
      </c>
      <c r="E121" s="78">
        <f t="shared" ref="E121:G121" si="26">E123+E124+E125+E126+E127</f>
        <v>1000000</v>
      </c>
      <c r="F121" s="78">
        <f t="shared" si="26"/>
        <v>1000000</v>
      </c>
      <c r="G121" s="78">
        <f t="shared" si="26"/>
        <v>3000000</v>
      </c>
    </row>
    <row r="122" spans="1:7" s="97" customFormat="1" ht="12.75" hidden="1">
      <c r="A122" s="293"/>
      <c r="B122" s="290"/>
      <c r="C122" s="107" t="s">
        <v>45</v>
      </c>
      <c r="D122" s="48"/>
      <c r="E122" s="48"/>
      <c r="F122" s="48"/>
      <c r="G122" s="48"/>
    </row>
    <row r="123" spans="1:7" s="97" customFormat="1" ht="12.75" hidden="1">
      <c r="A123" s="293"/>
      <c r="B123" s="290"/>
      <c r="C123" s="108" t="s">
        <v>44</v>
      </c>
      <c r="D123" s="48">
        <v>0</v>
      </c>
      <c r="E123" s="48">
        <v>0</v>
      </c>
      <c r="F123" s="48">
        <v>0</v>
      </c>
      <c r="G123" s="48">
        <v>0</v>
      </c>
    </row>
    <row r="124" spans="1:7" s="97" customFormat="1" ht="12.75" hidden="1">
      <c r="A124" s="293"/>
      <c r="B124" s="290"/>
      <c r="C124" s="107" t="s">
        <v>46</v>
      </c>
      <c r="D124" s="48">
        <v>0</v>
      </c>
      <c r="E124" s="48">
        <v>0</v>
      </c>
      <c r="F124" s="48">
        <v>0</v>
      </c>
      <c r="G124" s="48">
        <v>0</v>
      </c>
    </row>
    <row r="125" spans="1:7" s="97" customFormat="1" ht="12.75" hidden="1">
      <c r="A125" s="293"/>
      <c r="B125" s="290"/>
      <c r="C125" s="107" t="s">
        <v>47</v>
      </c>
      <c r="D125" s="48">
        <v>0</v>
      </c>
      <c r="E125" s="48">
        <v>0</v>
      </c>
      <c r="F125" s="48">
        <v>0</v>
      </c>
      <c r="G125" s="48">
        <v>0</v>
      </c>
    </row>
    <row r="126" spans="1:7" s="97" customFormat="1" ht="12.75" hidden="1">
      <c r="A126" s="293"/>
      <c r="B126" s="290"/>
      <c r="C126" s="107" t="s">
        <v>48</v>
      </c>
      <c r="D126" s="109">
        <f>'ПР5. 13.ПП2.БДД.2.Мер.'!H12</f>
        <v>1000000</v>
      </c>
      <c r="E126" s="109">
        <f>'ПР5. 13.ПП2.БДД.2.Мер.'!I12</f>
        <v>1000000</v>
      </c>
      <c r="F126" s="109">
        <f>'ПР5. 13.ПП2.БДД.2.Мер.'!J12</f>
        <v>1000000</v>
      </c>
      <c r="G126" s="109">
        <f>'ПР5. 13.ПП2.БДД.2.Мер.'!K12</f>
        <v>3000000</v>
      </c>
    </row>
    <row r="127" spans="1:7" s="97" customFormat="1" ht="12.75" hidden="1">
      <c r="A127" s="293"/>
      <c r="B127" s="290"/>
      <c r="C127" s="107" t="s">
        <v>49</v>
      </c>
      <c r="D127" s="48">
        <v>0</v>
      </c>
      <c r="E127" s="48">
        <v>0</v>
      </c>
      <c r="F127" s="48">
        <v>0</v>
      </c>
      <c r="G127" s="48">
        <v>0</v>
      </c>
    </row>
    <row r="128" spans="1:7" s="25" customFormat="1">
      <c r="A128" s="294" t="s">
        <v>8</v>
      </c>
      <c r="B128" s="294" t="s">
        <v>88</v>
      </c>
      <c r="C128" s="169" t="s">
        <v>56</v>
      </c>
      <c r="D128" s="170">
        <f>D130+D131+D132+D133+D134</f>
        <v>143156000</v>
      </c>
      <c r="E128" s="170">
        <f t="shared" ref="E128:G128" si="27">E130+E131+E132+E133+E134</f>
        <v>89156000</v>
      </c>
      <c r="F128" s="170">
        <f t="shared" si="27"/>
        <v>89156000</v>
      </c>
      <c r="G128" s="170">
        <f t="shared" si="27"/>
        <v>321468000</v>
      </c>
    </row>
    <row r="129" spans="1:7" s="25" customFormat="1">
      <c r="A129" s="294"/>
      <c r="B129" s="294"/>
      <c r="C129" s="169" t="s">
        <v>45</v>
      </c>
      <c r="D129" s="170"/>
      <c r="E129" s="170"/>
      <c r="F129" s="170"/>
      <c r="G129" s="170"/>
    </row>
    <row r="130" spans="1:7" s="25" customFormat="1">
      <c r="A130" s="294"/>
      <c r="B130" s="294"/>
      <c r="C130" s="171" t="s">
        <v>44</v>
      </c>
      <c r="D130" s="170">
        <f>D138+D145+D152</f>
        <v>0</v>
      </c>
      <c r="E130" s="170">
        <f t="shared" ref="E130:G130" si="28">E138+E145+E152</f>
        <v>0</v>
      </c>
      <c r="F130" s="170">
        <f t="shared" si="28"/>
        <v>0</v>
      </c>
      <c r="G130" s="170">
        <f t="shared" si="28"/>
        <v>0</v>
      </c>
    </row>
    <row r="131" spans="1:7" s="25" customFormat="1">
      <c r="A131" s="294"/>
      <c r="B131" s="294"/>
      <c r="C131" s="169" t="s">
        <v>46</v>
      </c>
      <c r="D131" s="170">
        <f t="shared" ref="D131:G131" si="29">D139+D146+D153</f>
        <v>0</v>
      </c>
      <c r="E131" s="170">
        <f t="shared" si="29"/>
        <v>0</v>
      </c>
      <c r="F131" s="170">
        <f t="shared" si="29"/>
        <v>0</v>
      </c>
      <c r="G131" s="170">
        <f t="shared" si="29"/>
        <v>0</v>
      </c>
    </row>
    <row r="132" spans="1:7" s="25" customFormat="1">
      <c r="A132" s="294"/>
      <c r="B132" s="294"/>
      <c r="C132" s="172" t="s">
        <v>47</v>
      </c>
      <c r="D132" s="170">
        <f t="shared" ref="D132:G132" si="30">D140+D147+D154</f>
        <v>0</v>
      </c>
      <c r="E132" s="170">
        <f t="shared" si="30"/>
        <v>0</v>
      </c>
      <c r="F132" s="170">
        <f t="shared" si="30"/>
        <v>0</v>
      </c>
      <c r="G132" s="170">
        <f t="shared" si="30"/>
        <v>0</v>
      </c>
    </row>
    <row r="133" spans="1:7" s="25" customFormat="1">
      <c r="A133" s="294"/>
      <c r="B133" s="294"/>
      <c r="C133" s="169" t="s">
        <v>48</v>
      </c>
      <c r="D133" s="170">
        <f t="shared" ref="D133:G133" si="31">D141+D148+D155</f>
        <v>143156000</v>
      </c>
      <c r="E133" s="170">
        <f t="shared" si="31"/>
        <v>89156000</v>
      </c>
      <c r="F133" s="170">
        <f t="shared" si="31"/>
        <v>89156000</v>
      </c>
      <c r="G133" s="170">
        <f t="shared" si="31"/>
        <v>321468000</v>
      </c>
    </row>
    <row r="134" spans="1:7" s="25" customFormat="1">
      <c r="A134" s="294"/>
      <c r="B134" s="294"/>
      <c r="C134" s="169" t="s">
        <v>49</v>
      </c>
      <c r="D134" s="170">
        <f t="shared" ref="D134:G134" si="32">D142+D149+D156</f>
        <v>0</v>
      </c>
      <c r="E134" s="170">
        <f t="shared" si="32"/>
        <v>0</v>
      </c>
      <c r="F134" s="170">
        <f t="shared" si="32"/>
        <v>0</v>
      </c>
      <c r="G134" s="170">
        <f t="shared" si="32"/>
        <v>0</v>
      </c>
    </row>
    <row r="135" spans="1:7" s="243" customFormat="1" ht="13.5" hidden="1">
      <c r="A135" s="240"/>
      <c r="B135" s="240" t="s">
        <v>336</v>
      </c>
      <c r="C135" s="241"/>
      <c r="D135" s="242">
        <f>'ПР6. 16.ПП3.Трансп.2.Мер.'!H11</f>
        <v>143156000</v>
      </c>
      <c r="E135" s="242">
        <f>'ПР6. 16.ПП3.Трансп.2.Мер.'!I11</f>
        <v>89156000</v>
      </c>
      <c r="F135" s="242">
        <f>'ПР6. 16.ПП3.Трансп.2.Мер.'!J11</f>
        <v>89156000</v>
      </c>
      <c r="G135" s="242">
        <f>'ПР6. 16.ПП3.Трансп.2.Мер.'!K11</f>
        <v>321468000</v>
      </c>
    </row>
    <row r="136" spans="1:7" ht="15" hidden="1" customHeight="1">
      <c r="A136" s="295" t="s">
        <v>32</v>
      </c>
      <c r="B136" s="29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1" t="s">
        <v>56</v>
      </c>
      <c r="D136" s="78">
        <f>D138+D139+D140+D141+D142</f>
        <v>89156000</v>
      </c>
      <c r="E136" s="78">
        <f t="shared" ref="E136:G136" si="33">E138+E139+E140+E141+E142</f>
        <v>89156000</v>
      </c>
      <c r="F136" s="78">
        <f t="shared" si="33"/>
        <v>89156000</v>
      </c>
      <c r="G136" s="78">
        <f t="shared" si="33"/>
        <v>267468000</v>
      </c>
    </row>
    <row r="137" spans="1:7" s="97" customFormat="1" ht="12.75" hidden="1" customHeight="1">
      <c r="A137" s="296"/>
      <c r="B137" s="295"/>
      <c r="C137" s="93" t="s">
        <v>45</v>
      </c>
      <c r="D137" s="48"/>
      <c r="E137" s="48"/>
      <c r="F137" s="48"/>
      <c r="G137" s="48"/>
    </row>
    <row r="138" spans="1:7" s="97" customFormat="1" ht="12.75" hidden="1" customHeight="1">
      <c r="A138" s="296"/>
      <c r="B138" s="295"/>
      <c r="C138" s="110" t="s">
        <v>44</v>
      </c>
      <c r="D138" s="48">
        <v>0</v>
      </c>
      <c r="E138" s="48">
        <v>0</v>
      </c>
      <c r="F138" s="48">
        <v>0</v>
      </c>
      <c r="G138" s="48">
        <v>0</v>
      </c>
    </row>
    <row r="139" spans="1:7" s="97" customFormat="1" ht="12.75" hidden="1" customHeight="1">
      <c r="A139" s="296"/>
      <c r="B139" s="295"/>
      <c r="C139" s="93" t="s">
        <v>46</v>
      </c>
      <c r="D139" s="48">
        <v>0</v>
      </c>
      <c r="E139" s="48">
        <v>0</v>
      </c>
      <c r="F139" s="48">
        <v>0</v>
      </c>
      <c r="G139" s="48">
        <v>0</v>
      </c>
    </row>
    <row r="140" spans="1:7" s="97" customFormat="1" ht="12.75" hidden="1" customHeight="1">
      <c r="A140" s="296"/>
      <c r="B140" s="295"/>
      <c r="C140" s="93" t="s">
        <v>47</v>
      </c>
      <c r="D140" s="48">
        <v>0</v>
      </c>
      <c r="E140" s="48">
        <v>0</v>
      </c>
      <c r="F140" s="48">
        <v>0</v>
      </c>
      <c r="G140" s="48">
        <v>0</v>
      </c>
    </row>
    <row r="141" spans="1:7" s="97" customFormat="1" ht="12.75" hidden="1" customHeight="1">
      <c r="A141" s="296"/>
      <c r="B141" s="295"/>
      <c r="C141" s="93" t="s">
        <v>48</v>
      </c>
      <c r="D141" s="48">
        <f>'ПР6. 16.ПП3.Трансп.2.Мер.'!H8</f>
        <v>89156000</v>
      </c>
      <c r="E141" s="48">
        <f>'ПР6. 16.ПП3.Трансп.2.Мер.'!I8</f>
        <v>89156000</v>
      </c>
      <c r="F141" s="48">
        <f>'ПР6. 16.ПП3.Трансп.2.Мер.'!J8</f>
        <v>89156000</v>
      </c>
      <c r="G141" s="48">
        <f>'ПР6. 16.ПП3.Трансп.2.Мер.'!K8</f>
        <v>267468000</v>
      </c>
    </row>
    <row r="142" spans="1:7" s="97" customFormat="1" ht="12.75" hidden="1" customHeight="1">
      <c r="A142" s="296"/>
      <c r="B142" s="295"/>
      <c r="C142" s="93" t="s">
        <v>49</v>
      </c>
      <c r="D142" s="48">
        <v>0</v>
      </c>
      <c r="E142" s="48">
        <v>0</v>
      </c>
      <c r="F142" s="48">
        <v>0</v>
      </c>
      <c r="G142" s="48">
        <v>0</v>
      </c>
    </row>
    <row r="143" spans="1:7" hidden="1">
      <c r="A143" s="295" t="s">
        <v>135</v>
      </c>
      <c r="B143" s="295" t="str">
        <f>'ПР6. 16.ПП3.Трансп.2.Мер.'!A9</f>
        <v>Приобретение автобусов для муниципальных нужд</v>
      </c>
      <c r="C143" s="41" t="s">
        <v>56</v>
      </c>
      <c r="D143" s="78">
        <f>D145+D146+D147+D148+D149</f>
        <v>51000000</v>
      </c>
      <c r="E143" s="78">
        <f t="shared" ref="E143:G143" si="34">E145+E146+E147+E148+E149</f>
        <v>0</v>
      </c>
      <c r="F143" s="78">
        <f t="shared" si="34"/>
        <v>0</v>
      </c>
      <c r="G143" s="78">
        <f t="shared" si="34"/>
        <v>51000000</v>
      </c>
    </row>
    <row r="144" spans="1:7" s="97" customFormat="1" ht="12.75" hidden="1">
      <c r="A144" s="296"/>
      <c r="B144" s="295"/>
      <c r="C144" s="93" t="s">
        <v>45</v>
      </c>
      <c r="D144" s="48"/>
      <c r="E144" s="48"/>
      <c r="F144" s="48"/>
      <c r="G144" s="48"/>
    </row>
    <row r="145" spans="1:7" s="97" customFormat="1" ht="12.75" hidden="1">
      <c r="A145" s="296"/>
      <c r="B145" s="295"/>
      <c r="C145" s="110" t="s">
        <v>44</v>
      </c>
      <c r="D145" s="48">
        <v>0</v>
      </c>
      <c r="E145" s="48">
        <v>0</v>
      </c>
      <c r="F145" s="48">
        <v>0</v>
      </c>
      <c r="G145" s="48">
        <v>0</v>
      </c>
    </row>
    <row r="146" spans="1:7" s="97" customFormat="1" ht="12.75" hidden="1">
      <c r="A146" s="296"/>
      <c r="B146" s="295"/>
      <c r="C146" s="93" t="s">
        <v>46</v>
      </c>
      <c r="D146" s="48">
        <v>0</v>
      </c>
      <c r="E146" s="48">
        <v>0</v>
      </c>
      <c r="F146" s="48">
        <v>0</v>
      </c>
      <c r="G146" s="48">
        <v>0</v>
      </c>
    </row>
    <row r="147" spans="1:7" s="97" customFormat="1" ht="12.75" hidden="1">
      <c r="A147" s="296"/>
      <c r="B147" s="295"/>
      <c r="C147" s="93" t="s">
        <v>47</v>
      </c>
      <c r="D147" s="48">
        <v>0</v>
      </c>
      <c r="E147" s="48">
        <v>0</v>
      </c>
      <c r="F147" s="48">
        <v>0</v>
      </c>
      <c r="G147" s="48">
        <v>0</v>
      </c>
    </row>
    <row r="148" spans="1:7" s="97" customFormat="1" ht="12.75" hidden="1">
      <c r="A148" s="296"/>
      <c r="B148" s="295"/>
      <c r="C148" s="93" t="s">
        <v>48</v>
      </c>
      <c r="D148" s="48">
        <f>'ПР6. 16.ПП3.Трансп.2.Мер.'!H9</f>
        <v>51000000</v>
      </c>
      <c r="E148" s="48">
        <f>'ПР6. 16.ПП3.Трансп.2.Мер.'!I9</f>
        <v>0</v>
      </c>
      <c r="F148" s="48">
        <f>'ПР6. 16.ПП3.Трансп.2.Мер.'!J9</f>
        <v>0</v>
      </c>
      <c r="G148" s="48">
        <f>'ПР6. 16.ПП3.Трансп.2.Мер.'!K9</f>
        <v>51000000</v>
      </c>
    </row>
    <row r="149" spans="1:7" s="97" customFormat="1" ht="12.75" hidden="1">
      <c r="A149" s="296"/>
      <c r="B149" s="295"/>
      <c r="C149" s="93" t="s">
        <v>49</v>
      </c>
      <c r="D149" s="48">
        <v>0</v>
      </c>
      <c r="E149" s="48">
        <v>0</v>
      </c>
      <c r="F149" s="48">
        <v>0</v>
      </c>
      <c r="G149" s="48">
        <v>0</v>
      </c>
    </row>
    <row r="150" spans="1:7" hidden="1">
      <c r="A150" s="295" t="s">
        <v>320</v>
      </c>
      <c r="B150" s="295" t="str">
        <f>'ПР6. 16.ПП3.Трансп.2.Мер.'!A10</f>
        <v>Проведение обследования пассажиропотоков на территории ЗАТО Железногорск</v>
      </c>
      <c r="C150" s="41" t="s">
        <v>56</v>
      </c>
      <c r="D150" s="78">
        <f>D152+D153+D154+D155+D156</f>
        <v>3000000</v>
      </c>
      <c r="E150" s="78">
        <f t="shared" ref="E150:G150" si="35">E152+E153+E154+E155+E156</f>
        <v>0</v>
      </c>
      <c r="F150" s="78">
        <f t="shared" si="35"/>
        <v>0</v>
      </c>
      <c r="G150" s="78">
        <f t="shared" si="35"/>
        <v>3000000</v>
      </c>
    </row>
    <row r="151" spans="1:7" s="97" customFormat="1" ht="12.75" hidden="1">
      <c r="A151" s="296"/>
      <c r="B151" s="295"/>
      <c r="C151" s="93" t="s">
        <v>45</v>
      </c>
      <c r="D151" s="48"/>
      <c r="E151" s="48"/>
      <c r="F151" s="48"/>
      <c r="G151" s="48"/>
    </row>
    <row r="152" spans="1:7" s="97" customFormat="1" ht="12.75" hidden="1">
      <c r="A152" s="296"/>
      <c r="B152" s="295"/>
      <c r="C152" s="110" t="s">
        <v>44</v>
      </c>
      <c r="D152" s="48">
        <v>0</v>
      </c>
      <c r="E152" s="48">
        <v>0</v>
      </c>
      <c r="F152" s="48">
        <v>0</v>
      </c>
      <c r="G152" s="48">
        <v>0</v>
      </c>
    </row>
    <row r="153" spans="1:7" s="97" customFormat="1" ht="12.75" hidden="1">
      <c r="A153" s="296"/>
      <c r="B153" s="295"/>
      <c r="C153" s="93" t="s">
        <v>46</v>
      </c>
      <c r="D153" s="48">
        <v>0</v>
      </c>
      <c r="E153" s="48">
        <v>0</v>
      </c>
      <c r="F153" s="48">
        <v>0</v>
      </c>
      <c r="G153" s="48">
        <v>0</v>
      </c>
    </row>
    <row r="154" spans="1:7" s="97" customFormat="1" ht="12.75" hidden="1">
      <c r="A154" s="296"/>
      <c r="B154" s="295"/>
      <c r="C154" s="93" t="s">
        <v>47</v>
      </c>
      <c r="D154" s="48">
        <v>0</v>
      </c>
      <c r="E154" s="48">
        <v>0</v>
      </c>
      <c r="F154" s="48">
        <v>0</v>
      </c>
      <c r="G154" s="48">
        <v>0</v>
      </c>
    </row>
    <row r="155" spans="1:7" s="97" customFormat="1" ht="12.75" hidden="1">
      <c r="A155" s="296"/>
      <c r="B155" s="295"/>
      <c r="C155" s="93" t="s">
        <v>48</v>
      </c>
      <c r="D155" s="48">
        <f>'ПР6. 16.ПП3.Трансп.2.Мер.'!H10</f>
        <v>3000000</v>
      </c>
      <c r="E155" s="48">
        <f>'ПР6. 16.ПП3.Трансп.2.Мер.'!I10</f>
        <v>0</v>
      </c>
      <c r="F155" s="48">
        <f>'ПР6. 16.ПП3.Трансп.2.Мер.'!J10</f>
        <v>0</v>
      </c>
      <c r="G155" s="48">
        <f>'ПР6. 16.ПП3.Трансп.2.Мер.'!K10</f>
        <v>3000000</v>
      </c>
    </row>
    <row r="156" spans="1:7" s="97" customFormat="1" ht="12.75" hidden="1">
      <c r="A156" s="296"/>
      <c r="B156" s="295"/>
      <c r="C156" s="93" t="s">
        <v>49</v>
      </c>
      <c r="D156" s="48">
        <v>0</v>
      </c>
      <c r="E156" s="48">
        <v>0</v>
      </c>
      <c r="F156" s="48">
        <v>0</v>
      </c>
      <c r="G156" s="48">
        <v>0</v>
      </c>
    </row>
    <row r="157" spans="1:7" s="25" customFormat="1">
      <c r="A157" s="294" t="s">
        <v>67</v>
      </c>
      <c r="B157" s="294" t="s">
        <v>100</v>
      </c>
      <c r="C157" s="169" t="s">
        <v>56</v>
      </c>
      <c r="D157" s="170">
        <f>D159+D160+D161+D162+D163</f>
        <v>91851117</v>
      </c>
      <c r="E157" s="170">
        <f t="shared" ref="E157:F157" si="36">E159+E160+E161+E162+E163</f>
        <v>90351117</v>
      </c>
      <c r="F157" s="170">
        <f t="shared" si="36"/>
        <v>90351117</v>
      </c>
      <c r="G157" s="170">
        <f>SUM(D157:F157)</f>
        <v>272553351</v>
      </c>
    </row>
    <row r="158" spans="1:7" s="25" customFormat="1">
      <c r="A158" s="294"/>
      <c r="B158" s="294"/>
      <c r="C158" s="169" t="s">
        <v>45</v>
      </c>
      <c r="D158" s="170"/>
      <c r="E158" s="170"/>
      <c r="F158" s="170"/>
      <c r="G158" s="170"/>
    </row>
    <row r="159" spans="1:7" s="25" customFormat="1">
      <c r="A159" s="294"/>
      <c r="B159" s="294"/>
      <c r="C159" s="171" t="s">
        <v>44</v>
      </c>
      <c r="D159" s="170">
        <f>D167+D174+D181+D188+D195+D202</f>
        <v>0</v>
      </c>
      <c r="E159" s="170">
        <f t="shared" ref="E159:G159" si="37">E167+E174+E181+E188+E195+E202</f>
        <v>0</v>
      </c>
      <c r="F159" s="170">
        <f t="shared" si="37"/>
        <v>0</v>
      </c>
      <c r="G159" s="170">
        <f t="shared" si="37"/>
        <v>0</v>
      </c>
    </row>
    <row r="160" spans="1:7" s="25" customFormat="1">
      <c r="A160" s="294"/>
      <c r="B160" s="294"/>
      <c r="C160" s="169" t="s">
        <v>46</v>
      </c>
      <c r="D160" s="170">
        <f t="shared" ref="D160:G160" si="38">D168+D175+D182+D189+D196+D203</f>
        <v>0</v>
      </c>
      <c r="E160" s="170">
        <f t="shared" si="38"/>
        <v>0</v>
      </c>
      <c r="F160" s="170">
        <f t="shared" si="38"/>
        <v>0</v>
      </c>
      <c r="G160" s="170">
        <f t="shared" si="38"/>
        <v>0</v>
      </c>
    </row>
    <row r="161" spans="1:7" s="25" customFormat="1">
      <c r="A161" s="294"/>
      <c r="B161" s="294"/>
      <c r="C161" s="172" t="s">
        <v>47</v>
      </c>
      <c r="D161" s="170">
        <f t="shared" ref="D161:G161" si="39">D169+D176+D183+D190+D197+D204</f>
        <v>0</v>
      </c>
      <c r="E161" s="170">
        <f t="shared" si="39"/>
        <v>0</v>
      </c>
      <c r="F161" s="170">
        <f t="shared" si="39"/>
        <v>0</v>
      </c>
      <c r="G161" s="170">
        <f t="shared" si="39"/>
        <v>0</v>
      </c>
    </row>
    <row r="162" spans="1:7" s="25" customFormat="1">
      <c r="A162" s="294"/>
      <c r="B162" s="294"/>
      <c r="C162" s="169" t="s">
        <v>48</v>
      </c>
      <c r="D162" s="170">
        <f t="shared" ref="D162:G162" si="40">D170+D177+D184+D191+D198+D205</f>
        <v>91851117</v>
      </c>
      <c r="E162" s="170">
        <f t="shared" si="40"/>
        <v>90351117</v>
      </c>
      <c r="F162" s="170">
        <f t="shared" si="40"/>
        <v>90351117</v>
      </c>
      <c r="G162" s="170">
        <f t="shared" si="40"/>
        <v>272553351</v>
      </c>
    </row>
    <row r="163" spans="1:7" s="25" customFormat="1">
      <c r="A163" s="294"/>
      <c r="B163" s="294"/>
      <c r="C163" s="169" t="s">
        <v>49</v>
      </c>
      <c r="D163" s="170">
        <f t="shared" ref="D163:G163" si="41">D171+D178+D185+D192+D199+D206</f>
        <v>0</v>
      </c>
      <c r="E163" s="170">
        <f t="shared" si="41"/>
        <v>0</v>
      </c>
      <c r="F163" s="170">
        <f t="shared" si="41"/>
        <v>0</v>
      </c>
      <c r="G163" s="170">
        <f t="shared" si="41"/>
        <v>0</v>
      </c>
    </row>
    <row r="164" spans="1:7" s="243" customFormat="1" ht="13.5" hidden="1">
      <c r="A164" s="240"/>
      <c r="B164" s="240" t="s">
        <v>336</v>
      </c>
      <c r="C164" s="241"/>
      <c r="D164" s="242">
        <f>'ПР4. 19.ПП4.Благ.2.Мер.'!H16</f>
        <v>91851117</v>
      </c>
      <c r="E164" s="242">
        <f>'ПР4. 19.ПП4.Благ.2.Мер.'!I16</f>
        <v>90351117</v>
      </c>
      <c r="F164" s="242">
        <f>'ПР4. 19.ПП4.Благ.2.Мер.'!J16</f>
        <v>90351117</v>
      </c>
      <c r="G164" s="242">
        <f>'ПР4. 19.ПП4.Благ.2.Мер.'!K16</f>
        <v>272553351</v>
      </c>
    </row>
    <row r="165" spans="1:7" ht="15" hidden="1" customHeight="1">
      <c r="A165" s="291" t="s">
        <v>68</v>
      </c>
      <c r="B165" s="291" t="str">
        <f>'06. Пр.1 Распределение. Отч.7'!B67</f>
        <v>Содержание сетей уличного освещения</v>
      </c>
      <c r="C165" s="41" t="s">
        <v>56</v>
      </c>
      <c r="D165" s="78">
        <f>D167+D168+D169+D170+D171</f>
        <v>47859866</v>
      </c>
      <c r="E165" s="78">
        <f t="shared" ref="E165:G165" si="42">E167+E168+E169+E170+E171</f>
        <v>47859866</v>
      </c>
      <c r="F165" s="78">
        <f t="shared" si="42"/>
        <v>47859866</v>
      </c>
      <c r="G165" s="78">
        <f t="shared" si="42"/>
        <v>143579598</v>
      </c>
    </row>
    <row r="166" spans="1:7" s="97" customFormat="1" ht="12.75" hidden="1" customHeight="1">
      <c r="A166" s="292"/>
      <c r="B166" s="291"/>
      <c r="C166" s="93" t="s">
        <v>45</v>
      </c>
      <c r="D166" s="48"/>
      <c r="E166" s="48"/>
      <c r="F166" s="48"/>
      <c r="G166" s="48"/>
    </row>
    <row r="167" spans="1:7" s="97" customFormat="1" ht="12.75" hidden="1" customHeight="1">
      <c r="A167" s="292"/>
      <c r="B167" s="291"/>
      <c r="C167" s="110" t="s">
        <v>44</v>
      </c>
      <c r="D167" s="48">
        <v>0</v>
      </c>
      <c r="E167" s="48">
        <v>0</v>
      </c>
      <c r="F167" s="48">
        <v>0</v>
      </c>
      <c r="G167" s="48">
        <v>0</v>
      </c>
    </row>
    <row r="168" spans="1:7" s="97" customFormat="1" ht="12.75" hidden="1" customHeight="1">
      <c r="A168" s="292"/>
      <c r="B168" s="291"/>
      <c r="C168" s="93" t="s">
        <v>46</v>
      </c>
      <c r="D168" s="48">
        <v>0</v>
      </c>
      <c r="E168" s="48">
        <v>0</v>
      </c>
      <c r="F168" s="48">
        <v>0</v>
      </c>
      <c r="G168" s="48">
        <v>0</v>
      </c>
    </row>
    <row r="169" spans="1:7" s="97" customFormat="1" ht="12.75" hidden="1" customHeight="1">
      <c r="A169" s="292"/>
      <c r="B169" s="291"/>
      <c r="C169" s="93" t="s">
        <v>47</v>
      </c>
      <c r="D169" s="48">
        <v>0</v>
      </c>
      <c r="E169" s="48">
        <v>0</v>
      </c>
      <c r="F169" s="48">
        <v>0</v>
      </c>
      <c r="G169" s="48">
        <v>0</v>
      </c>
    </row>
    <row r="170" spans="1:7" s="97" customFormat="1" ht="12.75" hidden="1" customHeight="1">
      <c r="A170" s="292"/>
      <c r="B170" s="291"/>
      <c r="C170" s="93" t="s">
        <v>48</v>
      </c>
      <c r="D170" s="48">
        <f>'ПР4. 19.ПП4.Благ.2.Мер.'!H8+'ПР4. 19.ПП4.Благ.2.Мер.'!H9</f>
        <v>47859866</v>
      </c>
      <c r="E170" s="48">
        <f>'ПР4. 19.ПП4.Благ.2.Мер.'!I8+'ПР4. 19.ПП4.Благ.2.Мер.'!I9</f>
        <v>47859866</v>
      </c>
      <c r="F170" s="48">
        <f>'ПР4. 19.ПП4.Благ.2.Мер.'!J8+'ПР4. 19.ПП4.Благ.2.Мер.'!J9</f>
        <v>47859866</v>
      </c>
      <c r="G170" s="48">
        <f>'ПР4. 19.ПП4.Благ.2.Мер.'!K8+'ПР4. 19.ПП4.Благ.2.Мер.'!K9</f>
        <v>143579598</v>
      </c>
    </row>
    <row r="171" spans="1:7" s="97" customFormat="1" ht="12.75" hidden="1" customHeight="1">
      <c r="A171" s="292"/>
      <c r="B171" s="291"/>
      <c r="C171" s="93" t="s">
        <v>49</v>
      </c>
      <c r="D171" s="48">
        <v>0</v>
      </c>
      <c r="E171" s="48">
        <v>0</v>
      </c>
      <c r="F171" s="48">
        <v>0</v>
      </c>
      <c r="G171" s="48">
        <v>0</v>
      </c>
    </row>
    <row r="172" spans="1:7" ht="15" hidden="1" customHeight="1">
      <c r="A172" s="289" t="s">
        <v>69</v>
      </c>
      <c r="B172" s="290" t="str">
        <f>'06. Пр.1 Распределение. Отч.7'!B71</f>
        <v>Содержание прочих объектов благоустройства</v>
      </c>
      <c r="C172" s="106" t="s">
        <v>56</v>
      </c>
      <c r="D172" s="78">
        <f>D174+D175+D176+D177+D178</f>
        <v>13275876</v>
      </c>
      <c r="E172" s="78">
        <f t="shared" ref="E172:G172" si="43">E174+E175+E176+E177+E178</f>
        <v>13275876</v>
      </c>
      <c r="F172" s="78">
        <f t="shared" si="43"/>
        <v>13275876</v>
      </c>
      <c r="G172" s="78">
        <f t="shared" si="43"/>
        <v>39827628</v>
      </c>
    </row>
    <row r="173" spans="1:7" s="97" customFormat="1" ht="12.75" hidden="1" customHeight="1">
      <c r="A173" s="289"/>
      <c r="B173" s="290"/>
      <c r="C173" s="107" t="s">
        <v>45</v>
      </c>
      <c r="D173" s="48"/>
      <c r="E173" s="48"/>
      <c r="F173" s="48"/>
      <c r="G173" s="48"/>
    </row>
    <row r="174" spans="1:7" s="97" customFormat="1" ht="12.75" hidden="1" customHeight="1">
      <c r="A174" s="289"/>
      <c r="B174" s="290"/>
      <c r="C174" s="108" t="s">
        <v>44</v>
      </c>
      <c r="D174" s="48">
        <v>0</v>
      </c>
      <c r="E174" s="48">
        <v>0</v>
      </c>
      <c r="F174" s="48">
        <v>0</v>
      </c>
      <c r="G174" s="48">
        <v>0</v>
      </c>
    </row>
    <row r="175" spans="1:7" s="97" customFormat="1" ht="12.75" hidden="1" customHeight="1">
      <c r="A175" s="289"/>
      <c r="B175" s="290"/>
      <c r="C175" s="107" t="s">
        <v>46</v>
      </c>
      <c r="D175" s="48">
        <v>0</v>
      </c>
      <c r="E175" s="48">
        <v>0</v>
      </c>
      <c r="F175" s="48">
        <v>0</v>
      </c>
      <c r="G175" s="48">
        <v>0</v>
      </c>
    </row>
    <row r="176" spans="1:7" s="97" customFormat="1" ht="12.75" hidden="1" customHeight="1">
      <c r="A176" s="289"/>
      <c r="B176" s="290"/>
      <c r="C176" s="107" t="s">
        <v>47</v>
      </c>
      <c r="D176" s="48">
        <v>0</v>
      </c>
      <c r="E176" s="48">
        <v>0</v>
      </c>
      <c r="F176" s="48">
        <v>0</v>
      </c>
      <c r="G176" s="48">
        <v>0</v>
      </c>
    </row>
    <row r="177" spans="1:7" s="97" customFormat="1" ht="12.75" hidden="1" customHeight="1">
      <c r="A177" s="289"/>
      <c r="B177" s="290"/>
      <c r="C177" s="107" t="s">
        <v>48</v>
      </c>
      <c r="D177" s="48">
        <f>'ПР4. 19.ПП4.Благ.2.Мер.'!H10+'ПР4. 19.ПП4.Благ.2.Мер.'!H11</f>
        <v>13275876</v>
      </c>
      <c r="E177" s="48">
        <f>'ПР4. 19.ПП4.Благ.2.Мер.'!I10+'ПР4. 19.ПП4.Благ.2.Мер.'!I11</f>
        <v>13275876</v>
      </c>
      <c r="F177" s="48">
        <f>'ПР4. 19.ПП4.Благ.2.Мер.'!J10+'ПР4. 19.ПП4.Благ.2.Мер.'!J11</f>
        <v>13275876</v>
      </c>
      <c r="G177" s="48">
        <f>'ПР4. 19.ПП4.Благ.2.Мер.'!K10+'ПР4. 19.ПП4.Благ.2.Мер.'!K11</f>
        <v>39827628</v>
      </c>
    </row>
    <row r="178" spans="1:7" s="97" customFormat="1" ht="12.75" hidden="1" customHeight="1">
      <c r="A178" s="289"/>
      <c r="B178" s="290"/>
      <c r="C178" s="107" t="s">
        <v>49</v>
      </c>
      <c r="D178" s="48">
        <v>0</v>
      </c>
      <c r="E178" s="48">
        <v>0</v>
      </c>
      <c r="F178" s="48">
        <v>0</v>
      </c>
      <c r="G178" s="48">
        <v>0</v>
      </c>
    </row>
    <row r="179" spans="1:7" ht="15" hidden="1" customHeight="1">
      <c r="A179" s="289" t="s">
        <v>112</v>
      </c>
      <c r="B179" s="290" t="str">
        <f>'06. Пр.1 Распределение. Отч.7'!B75</f>
        <v>Благоустройство мест массового отдыха населения</v>
      </c>
      <c r="C179" s="106" t="s">
        <v>56</v>
      </c>
      <c r="D179" s="78">
        <f>D181+D182+D183+D184+D185</f>
        <v>325995</v>
      </c>
      <c r="E179" s="78">
        <f t="shared" ref="E179:G179" si="44">E181+E182+E183+E184+E185</f>
        <v>325995</v>
      </c>
      <c r="F179" s="78">
        <f t="shared" si="44"/>
        <v>325995</v>
      </c>
      <c r="G179" s="78">
        <f t="shared" si="44"/>
        <v>977985</v>
      </c>
    </row>
    <row r="180" spans="1:7" s="97" customFormat="1" ht="12.75" hidden="1" customHeight="1">
      <c r="A180" s="293"/>
      <c r="B180" s="290"/>
      <c r="C180" s="107" t="s">
        <v>45</v>
      </c>
      <c r="D180" s="48"/>
      <c r="E180" s="48"/>
      <c r="F180" s="48"/>
      <c r="G180" s="48"/>
    </row>
    <row r="181" spans="1:7" s="97" customFormat="1" ht="12.75" hidden="1" customHeight="1">
      <c r="A181" s="293"/>
      <c r="B181" s="290"/>
      <c r="C181" s="108" t="s">
        <v>44</v>
      </c>
      <c r="D181" s="48">
        <v>0</v>
      </c>
      <c r="E181" s="48">
        <v>0</v>
      </c>
      <c r="F181" s="48">
        <v>0</v>
      </c>
      <c r="G181" s="48">
        <v>0</v>
      </c>
    </row>
    <row r="182" spans="1:7" s="97" customFormat="1" ht="12.75" hidden="1" customHeight="1">
      <c r="A182" s="293"/>
      <c r="B182" s="290"/>
      <c r="C182" s="107" t="s">
        <v>46</v>
      </c>
      <c r="D182" s="48">
        <v>0</v>
      </c>
      <c r="E182" s="48">
        <v>0</v>
      </c>
      <c r="F182" s="48">
        <v>0</v>
      </c>
      <c r="G182" s="48">
        <v>0</v>
      </c>
    </row>
    <row r="183" spans="1:7" s="97" customFormat="1" ht="12.75" hidden="1" customHeight="1">
      <c r="A183" s="293"/>
      <c r="B183" s="290"/>
      <c r="C183" s="107" t="s">
        <v>47</v>
      </c>
      <c r="D183" s="48">
        <v>0</v>
      </c>
      <c r="E183" s="48">
        <v>0</v>
      </c>
      <c r="F183" s="48">
        <v>0</v>
      </c>
      <c r="G183" s="48">
        <v>0</v>
      </c>
    </row>
    <row r="184" spans="1:7" s="97" customFormat="1" ht="12.75" hidden="1" customHeight="1">
      <c r="A184" s="293"/>
      <c r="B184" s="290"/>
      <c r="C184" s="107" t="s">
        <v>48</v>
      </c>
      <c r="D184" s="48">
        <f>'ПР4. 19.ПП4.Благ.2.Мер.'!H12</f>
        <v>325995</v>
      </c>
      <c r="E184" s="48">
        <f>'ПР4. 19.ПП4.Благ.2.Мер.'!I12</f>
        <v>325995</v>
      </c>
      <c r="F184" s="48">
        <f>'ПР4. 19.ПП4.Благ.2.Мер.'!J12</f>
        <v>325995</v>
      </c>
      <c r="G184" s="48">
        <f>'ПР4. 19.ПП4.Благ.2.Мер.'!K12</f>
        <v>977985</v>
      </c>
    </row>
    <row r="185" spans="1:7" s="97" customFormat="1" ht="12.75" hidden="1" customHeight="1">
      <c r="A185" s="293"/>
      <c r="B185" s="290"/>
      <c r="C185" s="107" t="s">
        <v>49</v>
      </c>
      <c r="D185" s="48">
        <v>0</v>
      </c>
      <c r="E185" s="48">
        <v>0</v>
      </c>
      <c r="F185" s="48">
        <v>0</v>
      </c>
      <c r="G185" s="48">
        <v>0</v>
      </c>
    </row>
    <row r="186" spans="1:7" ht="15" hidden="1" customHeight="1">
      <c r="A186" s="289" t="s">
        <v>114</v>
      </c>
      <c r="B186" s="29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06" t="s">
        <v>56</v>
      </c>
      <c r="D186" s="78">
        <f>D188+D189+D190+D191+D192</f>
        <v>1500000</v>
      </c>
      <c r="E186" s="78">
        <f t="shared" ref="E186:G186" si="45">E188+E189+E190+E191+E192</f>
        <v>0</v>
      </c>
      <c r="F186" s="78">
        <f t="shared" si="45"/>
        <v>0</v>
      </c>
      <c r="G186" s="78">
        <f t="shared" si="45"/>
        <v>1500000</v>
      </c>
    </row>
    <row r="187" spans="1:7" s="97" customFormat="1" ht="12.75" hidden="1" customHeight="1">
      <c r="A187" s="293"/>
      <c r="B187" s="290"/>
      <c r="C187" s="107" t="s">
        <v>45</v>
      </c>
      <c r="D187" s="48"/>
      <c r="E187" s="48"/>
      <c r="F187" s="48"/>
      <c r="G187" s="48"/>
    </row>
    <row r="188" spans="1:7" s="97" customFormat="1" ht="12.75" hidden="1" customHeight="1">
      <c r="A188" s="293"/>
      <c r="B188" s="290"/>
      <c r="C188" s="108" t="s">
        <v>44</v>
      </c>
      <c r="D188" s="48">
        <v>0</v>
      </c>
      <c r="E188" s="48">
        <v>0</v>
      </c>
      <c r="F188" s="48">
        <v>0</v>
      </c>
      <c r="G188" s="48">
        <v>0</v>
      </c>
    </row>
    <row r="189" spans="1:7" s="97" customFormat="1" ht="12.75" hidden="1" customHeight="1">
      <c r="A189" s="293"/>
      <c r="B189" s="290"/>
      <c r="C189" s="107" t="s">
        <v>46</v>
      </c>
      <c r="D189" s="48">
        <v>0</v>
      </c>
      <c r="E189" s="48">
        <v>0</v>
      </c>
      <c r="F189" s="48">
        <v>0</v>
      </c>
      <c r="G189" s="48">
        <v>0</v>
      </c>
    </row>
    <row r="190" spans="1:7" s="97" customFormat="1" ht="12.75" hidden="1" customHeight="1">
      <c r="A190" s="293"/>
      <c r="B190" s="290"/>
      <c r="C190" s="107" t="s">
        <v>47</v>
      </c>
      <c r="D190" s="48">
        <v>0</v>
      </c>
      <c r="E190" s="48">
        <v>0</v>
      </c>
      <c r="F190" s="48">
        <v>0</v>
      </c>
      <c r="G190" s="48">
        <v>0</v>
      </c>
    </row>
    <row r="191" spans="1:7" s="97" customFormat="1" ht="12.75" hidden="1" customHeight="1">
      <c r="A191" s="293"/>
      <c r="B191" s="290"/>
      <c r="C191" s="107" t="s">
        <v>48</v>
      </c>
      <c r="D191" s="48">
        <f>'ПР4. 19.ПП4.Благ.2.Мер.'!H13</f>
        <v>1500000</v>
      </c>
      <c r="E191" s="48">
        <f>'ПР4. 19.ПП4.Благ.2.Мер.'!I13</f>
        <v>0</v>
      </c>
      <c r="F191" s="48">
        <f>'ПР4. 19.ПП4.Благ.2.Мер.'!J13</f>
        <v>0</v>
      </c>
      <c r="G191" s="48">
        <f>'ПР4. 19.ПП4.Благ.2.Мер.'!K13</f>
        <v>1500000</v>
      </c>
    </row>
    <row r="192" spans="1:7" s="97" customFormat="1" ht="12.75" hidden="1" customHeight="1">
      <c r="A192" s="293"/>
      <c r="B192" s="290"/>
      <c r="C192" s="107" t="s">
        <v>49</v>
      </c>
      <c r="D192" s="48">
        <v>0</v>
      </c>
      <c r="E192" s="48">
        <v>0</v>
      </c>
      <c r="F192" s="48">
        <v>0</v>
      </c>
      <c r="G192" s="48">
        <v>0</v>
      </c>
    </row>
    <row r="193" spans="1:7" s="11" customFormat="1" ht="15" hidden="1" customHeight="1">
      <c r="A193" s="289" t="s">
        <v>116</v>
      </c>
      <c r="B193" s="29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06" t="s">
        <v>56</v>
      </c>
      <c r="D193" s="78">
        <f>D195+D196+D197+D198+D199</f>
        <v>100000</v>
      </c>
      <c r="E193" s="78">
        <f t="shared" ref="E193:G193" si="46">E195+E196+E197+E198+E199</f>
        <v>100000</v>
      </c>
      <c r="F193" s="78">
        <f t="shared" si="46"/>
        <v>100000</v>
      </c>
      <c r="G193" s="78">
        <f t="shared" si="46"/>
        <v>300000</v>
      </c>
    </row>
    <row r="194" spans="1:7" s="111" customFormat="1" ht="12.75" hidden="1" customHeight="1">
      <c r="A194" s="293"/>
      <c r="B194" s="290"/>
      <c r="C194" s="107" t="s">
        <v>45</v>
      </c>
      <c r="D194" s="48"/>
      <c r="E194" s="48"/>
      <c r="F194" s="48"/>
      <c r="G194" s="48"/>
    </row>
    <row r="195" spans="1:7" s="97" customFormat="1" ht="12.75" hidden="1" customHeight="1">
      <c r="A195" s="293"/>
      <c r="B195" s="290"/>
      <c r="C195" s="108" t="s">
        <v>44</v>
      </c>
      <c r="D195" s="48">
        <v>0</v>
      </c>
      <c r="E195" s="48">
        <v>0</v>
      </c>
      <c r="F195" s="48">
        <v>0</v>
      </c>
      <c r="G195" s="48">
        <v>0</v>
      </c>
    </row>
    <row r="196" spans="1:7" s="97" customFormat="1" ht="12.75" hidden="1" customHeight="1">
      <c r="A196" s="293"/>
      <c r="B196" s="290"/>
      <c r="C196" s="107" t="s">
        <v>46</v>
      </c>
      <c r="D196" s="48">
        <v>0</v>
      </c>
      <c r="E196" s="48">
        <v>0</v>
      </c>
      <c r="F196" s="48">
        <v>0</v>
      </c>
      <c r="G196" s="48">
        <v>0</v>
      </c>
    </row>
    <row r="197" spans="1:7" s="97" customFormat="1" ht="12.75" hidden="1" customHeight="1">
      <c r="A197" s="293"/>
      <c r="B197" s="290"/>
      <c r="C197" s="107" t="s">
        <v>47</v>
      </c>
      <c r="D197" s="48">
        <v>0</v>
      </c>
      <c r="E197" s="48">
        <v>0</v>
      </c>
      <c r="F197" s="48">
        <v>0</v>
      </c>
      <c r="G197" s="48">
        <v>0</v>
      </c>
    </row>
    <row r="198" spans="1:7" s="97" customFormat="1" ht="12.75" hidden="1" customHeight="1">
      <c r="A198" s="293"/>
      <c r="B198" s="290"/>
      <c r="C198" s="107" t="s">
        <v>48</v>
      </c>
      <c r="D198" s="48">
        <f>'ПР4. 19.ПП4.Благ.2.Мер.'!H14</f>
        <v>100000</v>
      </c>
      <c r="E198" s="48">
        <f>'ПР4. 19.ПП4.Благ.2.Мер.'!I14</f>
        <v>100000</v>
      </c>
      <c r="F198" s="48">
        <f>'ПР4. 19.ПП4.Благ.2.Мер.'!J14</f>
        <v>100000</v>
      </c>
      <c r="G198" s="48">
        <f>'ПР4. 19.ПП4.Благ.2.Мер.'!K14</f>
        <v>300000</v>
      </c>
    </row>
    <row r="199" spans="1:7" s="97" customFormat="1" ht="12.75" hidden="1" customHeight="1">
      <c r="A199" s="293"/>
      <c r="B199" s="290"/>
      <c r="C199" s="107" t="s">
        <v>49</v>
      </c>
      <c r="D199" s="48">
        <v>0</v>
      </c>
      <c r="E199" s="48">
        <v>0</v>
      </c>
      <c r="F199" s="48">
        <v>0</v>
      </c>
      <c r="G199" s="48">
        <v>0</v>
      </c>
    </row>
    <row r="200" spans="1:7" s="11" customFormat="1" ht="15" hidden="1" customHeight="1">
      <c r="A200" s="289" t="s">
        <v>310</v>
      </c>
      <c r="B200" s="290" t="str">
        <f>'ПР4. 19.ПП4.Благ.2.Мер.'!A15</f>
        <v>Содержание территорий общего пользования</v>
      </c>
      <c r="C200" s="106" t="s">
        <v>56</v>
      </c>
      <c r="D200" s="78">
        <f>D202+D203+D204+D205+D206</f>
        <v>28789380</v>
      </c>
      <c r="E200" s="78">
        <f t="shared" ref="E200:G200" si="47">E202+E203+E204+E205+E206</f>
        <v>28789380</v>
      </c>
      <c r="F200" s="78">
        <f t="shared" si="47"/>
        <v>28789380</v>
      </c>
      <c r="G200" s="78">
        <f t="shared" si="47"/>
        <v>86368140</v>
      </c>
    </row>
    <row r="201" spans="1:7" s="111" customFormat="1" ht="12.75" hidden="1" customHeight="1">
      <c r="A201" s="293"/>
      <c r="B201" s="290"/>
      <c r="C201" s="107" t="s">
        <v>45</v>
      </c>
      <c r="D201" s="48"/>
      <c r="E201" s="48"/>
      <c r="F201" s="48"/>
      <c r="G201" s="48"/>
    </row>
    <row r="202" spans="1:7" s="97" customFormat="1" ht="12.75" hidden="1" customHeight="1">
      <c r="A202" s="293"/>
      <c r="B202" s="290"/>
      <c r="C202" s="108" t="s">
        <v>44</v>
      </c>
      <c r="D202" s="48">
        <v>0</v>
      </c>
      <c r="E202" s="48">
        <v>0</v>
      </c>
      <c r="F202" s="48">
        <v>0</v>
      </c>
      <c r="G202" s="48">
        <v>0</v>
      </c>
    </row>
    <row r="203" spans="1:7" s="97" customFormat="1" ht="12.75" hidden="1" customHeight="1">
      <c r="A203" s="293"/>
      <c r="B203" s="290"/>
      <c r="C203" s="107" t="s">
        <v>46</v>
      </c>
      <c r="D203" s="48">
        <v>0</v>
      </c>
      <c r="E203" s="48">
        <v>0</v>
      </c>
      <c r="F203" s="48">
        <v>0</v>
      </c>
      <c r="G203" s="48">
        <v>0</v>
      </c>
    </row>
    <row r="204" spans="1:7" s="97" customFormat="1" ht="12.75" hidden="1" customHeight="1">
      <c r="A204" s="293"/>
      <c r="B204" s="290"/>
      <c r="C204" s="107" t="s">
        <v>47</v>
      </c>
      <c r="D204" s="48">
        <v>0</v>
      </c>
      <c r="E204" s="48">
        <v>0</v>
      </c>
      <c r="F204" s="48">
        <v>0</v>
      </c>
      <c r="G204" s="48">
        <v>0</v>
      </c>
    </row>
    <row r="205" spans="1:7" s="97" customFormat="1" ht="12.75" hidden="1" customHeight="1">
      <c r="A205" s="293"/>
      <c r="B205" s="290"/>
      <c r="C205" s="107" t="s">
        <v>48</v>
      </c>
      <c r="D205" s="48">
        <f>'ПР4. 19.ПП4.Благ.2.Мер.'!H15</f>
        <v>28789380</v>
      </c>
      <c r="E205" s="48">
        <f>'ПР4. 19.ПП4.Благ.2.Мер.'!I15</f>
        <v>28789380</v>
      </c>
      <c r="F205" s="48">
        <f>'ПР4. 19.ПП4.Благ.2.Мер.'!J15</f>
        <v>28789380</v>
      </c>
      <c r="G205" s="48">
        <f>'ПР4. 19.ПП4.Благ.2.Мер.'!K15</f>
        <v>86368140</v>
      </c>
    </row>
    <row r="206" spans="1:7" s="97" customFormat="1" ht="12.75" hidden="1" customHeight="1">
      <c r="A206" s="293"/>
      <c r="B206" s="290"/>
      <c r="C206" s="107" t="s">
        <v>49</v>
      </c>
      <c r="D206" s="48">
        <v>0</v>
      </c>
      <c r="E206" s="48">
        <v>0</v>
      </c>
      <c r="F206" s="48">
        <v>0</v>
      </c>
      <c r="G206" s="48">
        <v>0</v>
      </c>
    </row>
    <row r="207" spans="1:7">
      <c r="A207" s="38"/>
    </row>
    <row r="208" spans="1:7" ht="45">
      <c r="A208" s="38"/>
      <c r="B208" s="54" t="s">
        <v>317</v>
      </c>
      <c r="C208" s="55"/>
      <c r="D208" s="57"/>
      <c r="E208" s="298" t="s">
        <v>160</v>
      </c>
      <c r="F208" s="298"/>
    </row>
  </sheetData>
  <mergeCells count="63">
    <mergeCell ref="D3:G5"/>
    <mergeCell ref="A3:A6"/>
    <mergeCell ref="B3:B6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A92:A98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46" t="s">
        <v>81</v>
      </c>
      <c r="G1" s="246"/>
      <c r="H1" s="246"/>
      <c r="I1" s="246"/>
    </row>
    <row r="4" spans="1:9" ht="30.75" customHeight="1">
      <c r="A4" s="247" t="s">
        <v>123</v>
      </c>
      <c r="B4" s="247"/>
      <c r="C4" s="247"/>
      <c r="D4" s="247"/>
      <c r="E4" s="247"/>
      <c r="F4" s="247"/>
      <c r="G4" s="247"/>
      <c r="H4" s="247"/>
      <c r="I4" s="247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93" t="s">
        <v>141</v>
      </c>
      <c r="F5" s="193" t="s">
        <v>142</v>
      </c>
      <c r="G5" s="193" t="s">
        <v>143</v>
      </c>
      <c r="H5" s="193" t="s">
        <v>197</v>
      </c>
      <c r="I5" s="193" t="s">
        <v>313</v>
      </c>
    </row>
    <row r="6" spans="1:9" ht="57">
      <c r="A6" s="31"/>
      <c r="B6" s="73" t="s">
        <v>145</v>
      </c>
      <c r="C6" s="29"/>
      <c r="D6" s="29"/>
      <c r="E6" s="29"/>
      <c r="F6" s="29"/>
      <c r="G6" s="29"/>
      <c r="H6" s="29"/>
      <c r="I6" s="29"/>
    </row>
    <row r="7" spans="1:9" ht="42.75">
      <c r="A7" s="115">
        <v>1</v>
      </c>
      <c r="B7" s="138" t="s">
        <v>274</v>
      </c>
      <c r="C7" s="113" t="s">
        <v>13</v>
      </c>
      <c r="D7" s="113" t="s">
        <v>237</v>
      </c>
      <c r="E7" s="32">
        <f>28137.09*100/1356794.7</f>
        <v>2.0737912670207219</v>
      </c>
      <c r="F7" s="32">
        <v>2.09</v>
      </c>
      <c r="G7" s="32">
        <v>2.1</v>
      </c>
      <c r="H7" s="32">
        <v>2.11</v>
      </c>
      <c r="I7" s="32">
        <v>2.12</v>
      </c>
    </row>
    <row r="8" spans="1:9" ht="57">
      <c r="A8" s="34">
        <v>2</v>
      </c>
      <c r="B8" s="20" t="s">
        <v>106</v>
      </c>
      <c r="C8" s="33" t="s">
        <v>13</v>
      </c>
      <c r="D8" s="113" t="s">
        <v>237</v>
      </c>
      <c r="E8" s="5">
        <f>123*100/170</f>
        <v>72.352941176470594</v>
      </c>
      <c r="F8" s="5">
        <f>128*100/170</f>
        <v>75.294117647058826</v>
      </c>
      <c r="G8" s="5">
        <f>133*100/170</f>
        <v>78.235294117647058</v>
      </c>
      <c r="H8" s="5">
        <f>138*100/170</f>
        <v>81.17647058823529</v>
      </c>
      <c r="I8" s="5">
        <f>143*100/170</f>
        <v>84.117647058823536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5" t="s">
        <v>15</v>
      </c>
      <c r="B10" s="249"/>
      <c r="C10" s="249"/>
      <c r="D10" s="249"/>
      <c r="E10" s="249"/>
      <c r="H10" s="249" t="s">
        <v>14</v>
      </c>
      <c r="I10" s="249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2016-10-17T07:58:43Z</cp:lastPrinted>
  <dcterms:created xsi:type="dcterms:W3CDTF">2013-08-29T03:03:58Z</dcterms:created>
  <dcterms:modified xsi:type="dcterms:W3CDTF">2016-11-30T09:12:22Z</dcterms:modified>
</cp:coreProperties>
</file>